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840" yWindow="885" windowWidth="9060" windowHeight="6375"/>
  </bookViews>
  <sheets>
    <sheet name="Bila D" sheetId="2" r:id="rId1"/>
    <sheet name="Bilanzanalyse" sheetId="7" state="hidden" r:id="rId2"/>
  </sheets>
  <definedNames>
    <definedName name="_xlnm.Print_Area" localSheetId="0">'Bila D'!$A$1:$Q$78</definedName>
    <definedName name="Z_0814364A_BF0C_401E_9DEB_9CEC23E9B6DF_.wvu.Cols" localSheetId="0" hidden="1">'Bila D'!$N:$O</definedName>
    <definedName name="Z_0814364A_BF0C_401E_9DEB_9CEC23E9B6DF_.wvu.Rows" localSheetId="0" hidden="1">'Bila D'!#REF!,'Bila D'!#REF!,'Bila D'!#REF!,'Bila D'!#REF!,'Bila D'!#REF!</definedName>
    <definedName name="Z_A7F812C1_3FEF_405B_AD8C_14066A7862AF_.wvu.Rows" localSheetId="0" hidden="1">'Bila D'!#REF!,'Bila D'!#REF!,'Bila D'!#REF!,'Bila D'!#REF!,'Bila D'!#REF!</definedName>
  </definedNames>
  <calcPr calcId="145621"/>
  <customWorkbookViews>
    <customWorkbookView name="Maik Pülmanns - Persönliche Ansicht" guid="{0814364A-BF0C-401E-9DEB-9CEC23E9B6DF}" mergeInterval="0" personalView="1" maximized="1" windowWidth="1020" windowHeight="569" activeSheetId="1"/>
    <customWorkbookView name="Sven Hamann - Persönliche Ansicht" guid="{A7F812C1-3FEF-405B-AD8C-14066A7862AF}" mergeInterval="0" personalView="1" maximized="1" windowWidth="1276" windowHeight="823" activeSheetId="1" showComments="commIndAndComment"/>
  </customWorkbookViews>
</workbook>
</file>

<file path=xl/calcChain.xml><?xml version="1.0" encoding="utf-8"?>
<calcChain xmlns="http://schemas.openxmlformats.org/spreadsheetml/2006/main">
  <c r="K33" i="2" l="1"/>
  <c r="M70" i="2" l="1"/>
  <c r="M57" i="2"/>
  <c r="M44" i="2"/>
  <c r="M47" i="2" s="1"/>
  <c r="M33" i="2"/>
  <c r="M20" i="2"/>
  <c r="M72" i="2" l="1"/>
  <c r="M35" i="2"/>
  <c r="M73" i="2" s="1"/>
  <c r="A10" i="7" l="1"/>
  <c r="E10" i="7" s="1"/>
  <c r="A12" i="7"/>
  <c r="E12" i="7" s="1"/>
  <c r="A14" i="7"/>
  <c r="E14" i="7" s="1"/>
  <c r="A13" i="7"/>
  <c r="A11" i="7"/>
  <c r="E11" i="7" s="1"/>
  <c r="A8" i="7"/>
  <c r="A7" i="7"/>
  <c r="E7" i="7" s="1"/>
  <c r="A6" i="7"/>
  <c r="A5" i="7"/>
  <c r="A4" i="7"/>
  <c r="A3" i="7"/>
  <c r="A2" i="7"/>
  <c r="E2" i="7" s="1"/>
  <c r="D11" i="7"/>
  <c r="D10" i="7"/>
  <c r="D14" i="7"/>
  <c r="D7" i="7"/>
  <c r="D2" i="7"/>
  <c r="D9" i="7"/>
  <c r="D12" i="7"/>
  <c r="E9" i="7"/>
  <c r="K44" i="2"/>
  <c r="K57" i="2"/>
  <c r="K20" i="2"/>
  <c r="K47" i="2" l="1"/>
  <c r="K35" i="2"/>
  <c r="K70" i="2"/>
  <c r="K72" i="2" l="1"/>
  <c r="K73" i="2" l="1"/>
</calcChain>
</file>

<file path=xl/sharedStrings.xml><?xml version="1.0" encoding="utf-8"?>
<sst xmlns="http://schemas.openxmlformats.org/spreadsheetml/2006/main" count="126" uniqueCount="99">
  <si>
    <t xml:space="preserve"> </t>
  </si>
  <si>
    <t>Carl Zeiss Meditec AG</t>
  </si>
  <si>
    <t>Immaterielle Vermögenswerte</t>
  </si>
  <si>
    <t>Sachanlagen</t>
  </si>
  <si>
    <t>Beteiligungen</t>
  </si>
  <si>
    <t>Sonstige langfristige Vermögenswerte</t>
  </si>
  <si>
    <t>AKTIVA</t>
  </si>
  <si>
    <t>Vorräte</t>
  </si>
  <si>
    <t>Forderungen aus Finanzausgleich</t>
  </si>
  <si>
    <t>Kapitalrücklage</t>
  </si>
  <si>
    <t>Eigene Anteile</t>
  </si>
  <si>
    <t>Andere langfristige Rückstellungen</t>
  </si>
  <si>
    <t>Langfristige finanzielle Verbindlichkeiten</t>
  </si>
  <si>
    <t>Langfristige Leasingverbindlichkeiten</t>
  </si>
  <si>
    <t>Bilanzsumme</t>
  </si>
  <si>
    <t>PASSIVA</t>
  </si>
  <si>
    <t>Kurzfristige Rückstellungen</t>
  </si>
  <si>
    <t>Kurzfristige finanzielle Verbindlichkeiten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</si>
  <si>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</si>
  <si>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</si>
  <si>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</si>
  <si>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Langfristige Forderungen aus Lieferungen und Leistungen</t>
  </si>
  <si>
    <t>Forderungen aus Lieferungen und Leistungen</t>
  </si>
  <si>
    <t>Kurzfristige abgegrenzte Verbindlichkeiten</t>
  </si>
  <si>
    <t>Langfristige Vermögenswerte</t>
  </si>
  <si>
    <t>Kurzfristige Vermögenswerte</t>
  </si>
  <si>
    <t>Eigenkapital</t>
  </si>
  <si>
    <t>Langfristige Schulden</t>
  </si>
  <si>
    <t>Kurzfristige Schulden</t>
  </si>
  <si>
    <t>Forderungen gegen nahe stehende Unternehmen</t>
  </si>
  <si>
    <t>Verbindlichkeiten gegenüber nahe stehenden Unternehmen</t>
  </si>
  <si>
    <t>Latente Ertragsteuern</t>
  </si>
  <si>
    <t>Kurzfristige Verbindlichkeiten aus Ertragsteuern</t>
  </si>
  <si>
    <t>€ Tsd.</t>
  </si>
  <si>
    <t>Geschäfts- oder Firmenwert</t>
  </si>
  <si>
    <t>Gewinnrücklagen</t>
  </si>
  <si>
    <t>Verbindlichkeiten aus Finanzausgleich</t>
  </si>
  <si>
    <t>Gezeichnetes Kapital</t>
  </si>
  <si>
    <t>Anhang</t>
  </si>
  <si>
    <t>Langfristige Verbindlichkeiten aus Ertragsteuern</t>
  </si>
  <si>
    <t>(12)</t>
  </si>
  <si>
    <t>Steuererstattungsansprüche</t>
  </si>
  <si>
    <t>Pensionsrückstellungen und ähnliche Verpflichtungen</t>
  </si>
  <si>
    <t>Liquide Mittel mit Verfügungsbeschränkung</t>
  </si>
  <si>
    <t>Wertpapiere</t>
  </si>
  <si>
    <t>Zahlungsmittel und Zahlungsmitteläquivalente</t>
  </si>
  <si>
    <t>(15)</t>
  </si>
  <si>
    <t>Ausgleichsposten für Anteile nicht-beherrschender Gesellschafter</t>
  </si>
  <si>
    <t>Eigenkapital ohne Anteile nicht-beherrschender Gesellschafter</t>
  </si>
  <si>
    <t>Sonstige kurzfristige finanzielle Vermögenswerte</t>
  </si>
  <si>
    <t>Sonstige kurzfristige nicht-finanzielle Vermögenswerte</t>
  </si>
  <si>
    <t>Sonstige kurzfristige nicht-finanzielle Verbindlichkeiten</t>
  </si>
  <si>
    <t>(2i)</t>
  </si>
  <si>
    <t>CZM AG: Umstellung Lieferantenzahlungen auf tägliche Zahlungen nach Fälligkeit ab Q1 2012 (-3,9 Mio.)</t>
  </si>
  <si>
    <t>Abw. Dec./ Sep</t>
  </si>
  <si>
    <t>Zugang IMEX 7,432 Mio.</t>
  </si>
  <si>
    <t>Zugang IMEX 5,551 Mio.</t>
  </si>
  <si>
    <t>Zugang CZM AG 4,0 Mio. vor Afa (hauptsächlich Olymp ca. 3,2 Mio.); Übernahme Mietgeräte bei CZM VG aus Umlaufvermögen (+1,2 Mio.)</t>
  </si>
  <si>
    <t>hierin enthalten 2,9 Mio. Alcon-Lizenzen, Cash-Zahlung erfolgt erst im Januar</t>
  </si>
  <si>
    <t xml:space="preserve">v.a. Umsatzanstieg Q1 CZM AG (Umsatz je Quartal: GJ 10/11 --&gt; 113 Mio., Q1 11/12 --&gt; 141 Mio.)  </t>
  </si>
  <si>
    <t>Devisentermingeschäfte CZM AG +3,3 Mio. EUR, Reduzierung ausstehende Checks USA aufgrund von Lieferantenzahlungen -0,6 Mio.</t>
  </si>
  <si>
    <t>Differenz</t>
  </si>
  <si>
    <t>IMEX earn out Anteil +2,218 Mio.; Kompensation durch CZM AG (-915 TEUR ATZ, -142 TEUR Verbrauch ERA RST und sonstiges)</t>
  </si>
  <si>
    <t>davon
 erklärt</t>
  </si>
  <si>
    <t>Begründung</t>
  </si>
  <si>
    <t>Anstieg aus CZM Inc. aufgrund der Umgliederung der Kreditkartenforderungen von kurzf. Nicht-finanz. Vw in kurzf. Finanz. Vermögenswerte (+1,3 Mio.). Anstieg CZM AG (+0,3 Mio.) für Zinsabgrenzungen (COBA + HVB)</t>
  </si>
  <si>
    <t xml:space="preserve">CZM AG: Lohnsteuerverbindlichkeiten +2,0 Mio. (Prämienzahlung 31.12.) , Lizenzen Alcon +2,2 Mio. Erhaltene Anzahlungen -1,0 Mio.,
CZM VG: Erhöhung "erhaltene Anzahlungen" und Lohnsteuerverbindlichkeiten zum 31.12. (+0,6 Mio.)
CZM Inc: Service-RST (+0,5 Mio.), abgegrenzter Service-Ertrag (+0,4 Mio.)
CZM Japan: Bonuszahlung Dez 11 (+0,4 Mio.), Kundenvorauszahlungen OPMI Lumera + Vario (+0,5 Mio.), U-Anteil soziale Sicherheit (+0,2 Mio.)
CZM Spanien: abgegrenter Ertrag (+0,3 Mio.) </t>
  </si>
  <si>
    <t xml:space="preserve">Kompensation des Umgliederungseffektes USA durch CZM F (+0,6 Mio., u.a. UST, ARAP), CZM AG (+0,4 Mio.) </t>
  </si>
  <si>
    <t>IMEX earn out Anteil +2,149 Mio., Abgrenzung KöSteuer +1,5 Mio. (CZM AG), RST für Gewährleistungen pauschal +0,55 Mio. (CZM AG), Konzernrückstellung Q1 für Projekttehmen +0,85 Mio., Auflösung RST für Bonuszahlung im Dezember + RST-Bildung für geschätzte Logistikosten (CZM Japan), Zuführung RST CZM Inc. für Ferien, Warenrückgabe und Gewährleistung</t>
  </si>
  <si>
    <t>Auszahlung Renumeration für FY 10/11 CZM VG -0,8 Mio. (hier auch Reduzierung RST für ausstehende Rechnung enthalten) und USA -3,1 Mio. (u.a. MBO-Bonus, Super-Bonus); z.T. Kompensation/ Anstieg durch unterjährige Rechnungsabgrenzungen + Risiken CZM AG +1,36 Mio. (davon 0,6 Mio. Konzern-RST bzw. 0,3 Mio. CZM-Verbundene, die im Konzern wieder eliminiert werden); CZM SAS + FCI -04 Mio. Rückgang Personalverbindlichkeiten aufgrund erfolgter Bonuszahlung im Dez 11</t>
  </si>
  <si>
    <t>Sonstige langfristige nicht-finanzielle Verbindlichkeiten</t>
  </si>
  <si>
    <t>Sonstige immaterielle Vermögenswerte</t>
  </si>
  <si>
    <t>(18)</t>
  </si>
  <si>
    <t>(16)</t>
  </si>
  <si>
    <t>(20)</t>
  </si>
  <si>
    <t>(25)</t>
  </si>
  <si>
    <t>(2h)</t>
  </si>
  <si>
    <t>30. September
2014</t>
  </si>
  <si>
    <t>Sonstige Bestandteile des Eigenkapitals</t>
  </si>
  <si>
    <t>(2e) (10)</t>
  </si>
  <si>
    <t>(2f) (11)</t>
  </si>
  <si>
    <t>(2g) (12)</t>
  </si>
  <si>
    <t>(2i) (13)</t>
  </si>
  <si>
    <t>(2j) (15)</t>
  </si>
  <si>
    <t>(2t) (32)</t>
  </si>
  <si>
    <t>(2h) (17)</t>
  </si>
  <si>
    <t>(2l) (19)</t>
  </si>
  <si>
    <t>(2m) (20)</t>
  </si>
  <si>
    <t>(2n) (21)</t>
  </si>
  <si>
    <t>(2o) (22)</t>
  </si>
  <si>
    <t>(23)</t>
  </si>
  <si>
    <t>(2k) (27)</t>
  </si>
  <si>
    <t>(24)</t>
  </si>
  <si>
    <t>(2h) (14)</t>
  </si>
  <si>
    <t>Der nachfolgende Konzernanhang ist integraler Bestandteil des ungeprüften Konzernabschlusses.</t>
  </si>
  <si>
    <t>At-Equity Beteiligungen</t>
  </si>
  <si>
    <t>Ausleihungen an At-Equity Beteiligungen</t>
  </si>
  <si>
    <t>Konzern-Bilanz (IFRS) zum 30. Juni 2015</t>
  </si>
  <si>
    <t>30. Juni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</si>
</sst>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M_-;\-* #,##0.00\ _D_M_-;_-* &quot;-&quot;??\ _D_M_-;_-@_-"/>
    <numFmt numFmtId="165" formatCode="#,##0_);\(#,##0\);&quot;-    &quot;"/>
    <numFmt numFmtId="166" formatCode="#,##0.0000_);\(#,##0.0000\);&quot;-    &quot;"/>
    <numFmt numFmtId="167" formatCode="0.0%"/>
    <numFmt numFmtId="168" formatCode="#,##0_);\(#,##0\);&quot;-     &quot;"/>
    <numFmt numFmtId="169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b/>
      <sz val="12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165" fontId="5" fillId="2" borderId="0" xfId="1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10" fontId="4" fillId="2" borderId="0" xfId="2" applyNumberFormat="1" applyFont="1" applyFill="1"/>
    <xf numFmtId="165" fontId="6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1" applyNumberFormat="1" applyFont="1" applyFill="1" applyBorder="1"/>
    <xf numFmtId="3" fontId="7" fillId="2" borderId="0" xfId="0" quotePrefix="1" applyNumberFormat="1" applyFont="1" applyFill="1" applyBorder="1"/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3" fontId="2" fillId="2" borderId="0" xfId="0" applyNumberFormat="1" applyFont="1" applyFill="1" applyBorder="1"/>
    <xf numFmtId="3" fontId="7" fillId="2" borderId="0" xfId="0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4" fillId="0" borderId="0" xfId="0" applyFont="1" applyBorder="1"/>
    <xf numFmtId="165" fontId="2" fillId="2" borderId="0" xfId="1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/>
    </xf>
    <xf numFmtId="0" fontId="8" fillId="2" borderId="0" xfId="0" applyFont="1" applyFill="1"/>
    <xf numFmtId="3" fontId="4" fillId="2" borderId="0" xfId="0" applyNumberFormat="1" applyFont="1" applyFill="1"/>
    <xf numFmtId="3" fontId="2" fillId="2" borderId="0" xfId="1" applyNumberFormat="1" applyFont="1" applyFill="1" applyAlignment="1">
      <alignment horizontal="center"/>
    </xf>
    <xf numFmtId="3" fontId="9" fillId="2" borderId="1" xfId="1" applyNumberFormat="1" applyFont="1" applyFill="1" applyBorder="1" applyAlignment="1">
      <alignment horizontal="center" wrapText="1"/>
    </xf>
    <xf numFmtId="3" fontId="6" fillId="2" borderId="0" xfId="1" applyNumberFormat="1" applyFont="1" applyFill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4" fillId="2" borderId="0" xfId="2" applyNumberFormat="1" applyFont="1" applyFill="1"/>
    <xf numFmtId="4" fontId="7" fillId="2" borderId="0" xfId="1" applyNumberFormat="1" applyFont="1" applyFill="1" applyBorder="1"/>
    <xf numFmtId="3" fontId="0" fillId="0" borderId="3" xfId="0" applyNumberFormat="1" applyBorder="1" applyAlignment="1">
      <alignment vertical="top"/>
    </xf>
    <xf numFmtId="3" fontId="0" fillId="0" borderId="3" xfId="0" applyNumberFormat="1" applyBorder="1" applyAlignment="1">
      <alignment vertical="top" wrapText="1"/>
    </xf>
    <xf numFmtId="3" fontId="0" fillId="3" borderId="3" xfId="0" applyNumberForma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3" fontId="16" fillId="0" borderId="3" xfId="0" applyNumberFormat="1" applyFont="1" applyBorder="1" applyAlignment="1">
      <alignment vertical="top"/>
    </xf>
    <xf numFmtId="3" fontId="0" fillId="0" borderId="3" xfId="0" applyNumberFormat="1" applyBorder="1" applyAlignment="1">
      <alignment horizontal="right" vertical="top"/>
    </xf>
    <xf numFmtId="3" fontId="0" fillId="3" borderId="3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wrapText="1"/>
    </xf>
    <xf numFmtId="3" fontId="7" fillId="4" borderId="0" xfId="0" quotePrefix="1" applyNumberFormat="1" applyFont="1" applyFill="1" applyBorder="1"/>
    <xf numFmtId="3" fontId="7" fillId="4" borderId="0" xfId="0" applyNumberFormat="1" applyFont="1" applyFill="1" applyBorder="1"/>
    <xf numFmtId="3" fontId="7" fillId="4" borderId="1" xfId="0" quotePrefix="1" applyNumberFormat="1" applyFont="1" applyFill="1" applyBorder="1"/>
    <xf numFmtId="3" fontId="2" fillId="4" borderId="0" xfId="0" applyNumberFormat="1" applyFont="1" applyFill="1" applyBorder="1"/>
    <xf numFmtId="3" fontId="14" fillId="4" borderId="0" xfId="0" applyNumberFormat="1" applyFont="1" applyFill="1" applyBorder="1"/>
    <xf numFmtId="3" fontId="7" fillId="4" borderId="0" xfId="0" applyNumberFormat="1" applyFont="1" applyFill="1"/>
    <xf numFmtId="3" fontId="2" fillId="4" borderId="2" xfId="1" applyNumberFormat="1" applyFont="1" applyFill="1" applyBorder="1"/>
    <xf numFmtId="168" fontId="13" fillId="4" borderId="0" xfId="0" applyNumberFormat="1" applyFont="1" applyFill="1"/>
    <xf numFmtId="0" fontId="7" fillId="4" borderId="0" xfId="0" applyFont="1" applyFill="1" applyBorder="1" applyAlignment="1" applyProtection="1">
      <alignment horizontal="left"/>
    </xf>
    <xf numFmtId="0" fontId="7" fillId="4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3" fillId="0" borderId="4" xfId="0" applyFont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/>
    <xf numFmtId="167" fontId="12" fillId="4" borderId="0" xfId="2" applyNumberFormat="1" applyFont="1" applyFill="1"/>
    <xf numFmtId="165" fontId="12" fillId="4" borderId="0" xfId="0" applyNumberFormat="1" applyFont="1" applyFill="1"/>
    <xf numFmtId="167" fontId="10" fillId="4" borderId="0" xfId="2" applyNumberFormat="1" applyFont="1" applyFill="1"/>
    <xf numFmtId="165" fontId="10" fillId="4" borderId="0" xfId="0" applyNumberFormat="1" applyFont="1" applyFill="1"/>
    <xf numFmtId="167" fontId="11" fillId="4" borderId="0" xfId="2" applyNumberFormat="1" applyFont="1" applyFill="1"/>
    <xf numFmtId="165" fontId="11" fillId="4" borderId="0" xfId="0" applyNumberFormat="1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R80"/>
  <sheetViews>
    <sheetView tabSelected="1" zoomScale="75" zoomScaleNormal="75" workbookViewId="0">
      <selection activeCell="AC24" sqref="AC24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36.85546875" style="1" customWidth="1"/>
    <col min="8" max="8" width="4.42578125" style="1" customWidth="1"/>
    <col min="9" max="9" width="17.42578125" style="1" hidden="1" customWidth="1"/>
    <col min="10" max="10" width="4.5703125" style="1" hidden="1" customWidth="1"/>
    <col min="11" max="11" width="18.28515625" style="27" customWidth="1"/>
    <col min="12" max="12" width="8.7109375" style="1" customWidth="1"/>
    <col min="13" max="13" width="18.28515625" style="27" customWidth="1"/>
    <col min="14" max="14" width="11.5703125" style="1" customWidth="1"/>
    <col min="15" max="15" width="2" style="1" customWidth="1"/>
    <col min="16" max="17" width="11.42578125" style="1"/>
    <col min="18" max="18" width="2.28515625" style="1" customWidth="1"/>
    <col min="19" max="16384" width="11.42578125" style="1"/>
  </cols>
  <sheetData>
    <row r="2" spans="1:17" ht="4.5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5.75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 ht="15.75" x14ac:dyDescent="0.25">
      <c r="A4" s="58" t="s">
        <v>97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7" ht="15.7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8"/>
      <c r="L5" s="22"/>
      <c r="M5" s="28"/>
      <c r="N5" s="22"/>
    </row>
    <row r="6" spans="1:17" ht="31.5" x14ac:dyDescent="0.25">
      <c r="B6" s="9"/>
      <c r="C6" s="9"/>
      <c r="D6" s="9"/>
      <c r="E6" s="9"/>
      <c r="F6" s="9"/>
      <c r="G6" s="9" t="s">
        <v>0</v>
      </c>
      <c r="H6" s="9"/>
      <c r="I6" s="23" t="s">
        <v>38</v>
      </c>
      <c r="J6" s="9"/>
      <c r="K6" s="29" t="s">
        <v>98</v>
      </c>
      <c r="L6" s="9"/>
      <c r="M6" s="29" t="s">
        <v>77</v>
      </c>
      <c r="N6" s="10"/>
      <c r="P6" s="60"/>
      <c r="Q6" s="60"/>
    </row>
    <row r="7" spans="1:17" ht="15" x14ac:dyDescent="0.25">
      <c r="B7" s="5"/>
      <c r="C7" s="5"/>
      <c r="D7" s="5"/>
      <c r="E7" s="5"/>
      <c r="F7" s="5"/>
      <c r="G7" s="5"/>
      <c r="H7" s="5"/>
      <c r="I7" s="5"/>
      <c r="J7" s="5"/>
      <c r="K7" s="30" t="s">
        <v>33</v>
      </c>
      <c r="L7" s="5"/>
      <c r="M7" s="30" t="s">
        <v>33</v>
      </c>
      <c r="N7" s="8"/>
      <c r="O7" s="2"/>
      <c r="P7" s="61"/>
      <c r="Q7" s="61"/>
    </row>
    <row r="8" spans="1:17" ht="15" x14ac:dyDescent="0.25">
      <c r="B8" s="5"/>
      <c r="C8" s="5"/>
      <c r="D8" s="5"/>
      <c r="E8" s="5"/>
      <c r="F8" s="5"/>
      <c r="G8" s="5"/>
      <c r="H8" s="5"/>
      <c r="I8" s="5"/>
      <c r="J8" s="5"/>
      <c r="K8" s="31"/>
      <c r="L8" s="5"/>
      <c r="M8" s="31"/>
      <c r="N8" s="8"/>
      <c r="P8" s="61"/>
      <c r="Q8" s="61"/>
    </row>
    <row r="9" spans="1:17" ht="15.75" x14ac:dyDescent="0.25">
      <c r="B9" s="11" t="s">
        <v>6</v>
      </c>
      <c r="C9" s="6"/>
      <c r="D9" s="6"/>
      <c r="E9" s="6"/>
      <c r="F9" s="6"/>
      <c r="G9" s="6"/>
      <c r="H9" s="6"/>
      <c r="I9" s="6"/>
      <c r="J9" s="6"/>
      <c r="K9" s="34"/>
      <c r="L9" s="6"/>
      <c r="M9" s="34"/>
      <c r="N9" s="12"/>
      <c r="P9" s="61"/>
      <c r="Q9" s="61"/>
    </row>
    <row r="10" spans="1:17" ht="15.75" x14ac:dyDescent="0.25">
      <c r="B10" s="6" t="s">
        <v>34</v>
      </c>
      <c r="C10" s="6"/>
      <c r="D10" s="6"/>
      <c r="E10" s="6"/>
      <c r="F10" s="6"/>
      <c r="G10" s="6"/>
      <c r="H10" s="6"/>
      <c r="I10" s="55" t="s">
        <v>79</v>
      </c>
      <c r="J10" s="6"/>
      <c r="K10" s="45">
        <v>165356</v>
      </c>
      <c r="L10" s="6"/>
      <c r="M10" s="45">
        <v>158876</v>
      </c>
      <c r="N10" s="13"/>
      <c r="O10" s="19"/>
      <c r="P10" s="62"/>
      <c r="Q10" s="63"/>
    </row>
    <row r="11" spans="1:17" ht="15.75" x14ac:dyDescent="0.25">
      <c r="B11" s="54" t="s">
        <v>71</v>
      </c>
      <c r="C11" s="54"/>
      <c r="D11" s="54"/>
      <c r="E11" s="54"/>
      <c r="F11" s="54"/>
      <c r="G11" s="54"/>
      <c r="H11" s="6"/>
      <c r="I11" s="55" t="s">
        <v>80</v>
      </c>
      <c r="J11" s="6"/>
      <c r="K11" s="45">
        <v>43564</v>
      </c>
      <c r="L11" s="6"/>
      <c r="M11" s="45">
        <v>41633</v>
      </c>
      <c r="N11" s="13"/>
      <c r="O11" s="19"/>
      <c r="P11" s="62"/>
      <c r="Q11" s="63"/>
    </row>
    <row r="12" spans="1:17" ht="15.75" x14ac:dyDescent="0.25">
      <c r="B12" s="6" t="s">
        <v>3</v>
      </c>
      <c r="C12" s="6"/>
      <c r="D12" s="6"/>
      <c r="E12" s="6"/>
      <c r="F12" s="6"/>
      <c r="G12" s="6"/>
      <c r="H12" s="6"/>
      <c r="I12" s="55" t="s">
        <v>81</v>
      </c>
      <c r="J12" s="6"/>
      <c r="K12" s="45">
        <v>66521</v>
      </c>
      <c r="L12" s="6"/>
      <c r="M12" s="45">
        <v>65049</v>
      </c>
      <c r="N12" s="13"/>
      <c r="O12" s="19"/>
      <c r="P12" s="62"/>
      <c r="Q12" s="63"/>
    </row>
    <row r="13" spans="1:17" ht="15.75" x14ac:dyDescent="0.25">
      <c r="B13" s="6" t="s">
        <v>95</v>
      </c>
      <c r="C13" s="6"/>
      <c r="D13" s="6"/>
      <c r="E13" s="6"/>
      <c r="F13" s="6"/>
      <c r="G13" s="6"/>
      <c r="H13" s="6"/>
      <c r="I13" s="55" t="s">
        <v>46</v>
      </c>
      <c r="J13" s="6"/>
      <c r="K13" s="45">
        <v>6338</v>
      </c>
      <c r="L13" s="6"/>
      <c r="M13" s="45">
        <v>0</v>
      </c>
      <c r="N13" s="13"/>
      <c r="O13" s="19"/>
      <c r="P13" s="62"/>
      <c r="Q13" s="63"/>
    </row>
    <row r="14" spans="1:17" ht="15.75" x14ac:dyDescent="0.25">
      <c r="B14" s="6" t="s">
        <v>96</v>
      </c>
      <c r="C14" s="6"/>
      <c r="D14" s="6"/>
      <c r="E14" s="6"/>
      <c r="F14" s="6"/>
      <c r="G14" s="6"/>
      <c r="H14" s="6"/>
      <c r="I14" s="55"/>
      <c r="J14" s="6"/>
      <c r="K14" s="45">
        <v>7635</v>
      </c>
      <c r="L14" s="6"/>
      <c r="M14" s="45">
        <v>0</v>
      </c>
      <c r="N14" s="13"/>
      <c r="O14" s="19"/>
      <c r="P14" s="62"/>
      <c r="Q14" s="63"/>
    </row>
    <row r="15" spans="1:17" ht="15.75" x14ac:dyDescent="0.25">
      <c r="B15" s="6" t="s">
        <v>4</v>
      </c>
      <c r="C15" s="6"/>
      <c r="D15" s="6"/>
      <c r="E15" s="6"/>
      <c r="F15" s="6"/>
      <c r="G15" s="6"/>
      <c r="H15" s="6"/>
      <c r="I15" s="55"/>
      <c r="J15" s="6"/>
      <c r="K15" s="45">
        <v>124</v>
      </c>
      <c r="L15" s="6"/>
      <c r="M15" s="45">
        <v>124</v>
      </c>
      <c r="N15" s="13"/>
      <c r="O15" s="19"/>
      <c r="P15" s="62"/>
      <c r="Q15" s="63"/>
    </row>
    <row r="16" spans="1:17" ht="15.75" x14ac:dyDescent="0.25">
      <c r="B16" s="6" t="s">
        <v>31</v>
      </c>
      <c r="C16" s="6"/>
      <c r="D16" s="6"/>
      <c r="E16" s="6"/>
      <c r="F16" s="6"/>
      <c r="G16" s="6"/>
      <c r="H16" s="6"/>
      <c r="I16" s="55" t="s">
        <v>82</v>
      </c>
      <c r="J16" s="6"/>
      <c r="K16" s="45">
        <v>73704</v>
      </c>
      <c r="L16" s="6"/>
      <c r="M16" s="45">
        <v>65941</v>
      </c>
      <c r="N16" s="13"/>
      <c r="O16" s="19"/>
      <c r="P16" s="62"/>
      <c r="Q16" s="63"/>
    </row>
    <row r="17" spans="2:18" ht="15.75" x14ac:dyDescent="0.25">
      <c r="B17" s="6" t="s">
        <v>21</v>
      </c>
      <c r="C17" s="6"/>
      <c r="D17" s="6"/>
      <c r="E17" s="6"/>
      <c r="F17" s="6"/>
      <c r="G17" s="6"/>
      <c r="H17" s="6"/>
      <c r="I17" s="55" t="s">
        <v>73</v>
      </c>
      <c r="J17" s="6"/>
      <c r="K17" s="45">
        <v>15453</v>
      </c>
      <c r="L17" s="6"/>
      <c r="M17" s="45">
        <v>10161</v>
      </c>
      <c r="N17" s="13"/>
      <c r="O17" s="19"/>
      <c r="P17" s="62"/>
      <c r="Q17" s="63"/>
    </row>
    <row r="18" spans="2:18" ht="15.75" x14ac:dyDescent="0.25">
      <c r="B18" s="53" t="s">
        <v>5</v>
      </c>
      <c r="C18" s="54"/>
      <c r="D18" s="54"/>
      <c r="E18" s="54"/>
      <c r="F18" s="54"/>
      <c r="G18" s="54"/>
      <c r="H18" s="6"/>
      <c r="I18" s="56" t="s">
        <v>93</v>
      </c>
      <c r="J18" s="6"/>
      <c r="K18" s="46">
        <v>1504</v>
      </c>
      <c r="L18" s="6"/>
      <c r="M18" s="46">
        <v>1471</v>
      </c>
      <c r="N18" s="13"/>
      <c r="O18" s="19"/>
      <c r="P18" s="62"/>
      <c r="Q18" s="63"/>
    </row>
    <row r="19" spans="2:18" ht="6.75" customHeight="1" x14ac:dyDescent="0.25">
      <c r="B19" s="6"/>
      <c r="C19" s="6"/>
      <c r="D19" s="6"/>
      <c r="E19" s="6"/>
      <c r="F19" s="6"/>
      <c r="G19" s="6"/>
      <c r="H19" s="6"/>
      <c r="I19" s="55"/>
      <c r="J19" s="6"/>
      <c r="K19" s="47"/>
      <c r="L19" s="6"/>
      <c r="M19" s="47"/>
      <c r="N19" s="13"/>
      <c r="O19" s="19"/>
      <c r="P19" s="62"/>
      <c r="Q19" s="63"/>
    </row>
    <row r="20" spans="2:18" ht="15.75" x14ac:dyDescent="0.25">
      <c r="B20" s="15" t="s">
        <v>24</v>
      </c>
      <c r="C20" s="6"/>
      <c r="D20" s="6"/>
      <c r="E20" s="6"/>
      <c r="F20" s="6"/>
      <c r="G20" s="6"/>
      <c r="H20" s="6"/>
      <c r="I20" s="55"/>
      <c r="J20" s="6"/>
      <c r="K20" s="48">
        <f>SUM(K8:K19)</f>
        <v>380199</v>
      </c>
      <c r="L20" s="6"/>
      <c r="M20" s="48">
        <f>SUM(M8:M19)</f>
        <v>343255</v>
      </c>
      <c r="N20" s="16"/>
      <c r="O20" s="19"/>
      <c r="P20" s="62"/>
      <c r="Q20" s="63"/>
    </row>
    <row r="21" spans="2:18" ht="15" x14ac:dyDescent="0.2">
      <c r="B21" s="6"/>
      <c r="C21" s="6"/>
      <c r="D21" s="6"/>
      <c r="E21" s="6"/>
      <c r="F21" s="6"/>
      <c r="G21" s="6"/>
      <c r="H21" s="6"/>
      <c r="I21" s="55"/>
      <c r="J21" s="6"/>
      <c r="K21" s="49"/>
      <c r="L21" s="6"/>
      <c r="M21" s="49"/>
      <c r="N21" s="17"/>
      <c r="O21" s="19"/>
      <c r="P21" s="64"/>
      <c r="Q21" s="65"/>
    </row>
    <row r="22" spans="2:18" ht="15.75" x14ac:dyDescent="0.25">
      <c r="B22" s="6" t="s">
        <v>7</v>
      </c>
      <c r="C22" s="6"/>
      <c r="D22" s="6"/>
      <c r="E22" s="6"/>
      <c r="F22" s="6"/>
      <c r="G22" s="6"/>
      <c r="H22" s="6"/>
      <c r="I22" s="55" t="s">
        <v>83</v>
      </c>
      <c r="J22" s="6"/>
      <c r="K22" s="45">
        <v>208481</v>
      </c>
      <c r="L22" s="6"/>
      <c r="M22" s="45">
        <v>172402</v>
      </c>
      <c r="N22" s="13"/>
      <c r="O22" s="19"/>
      <c r="P22" s="62"/>
      <c r="Q22" s="63"/>
      <c r="R22" s="27"/>
    </row>
    <row r="23" spans="2:18" ht="15.75" x14ac:dyDescent="0.25">
      <c r="B23" s="6" t="s">
        <v>22</v>
      </c>
      <c r="C23" s="6"/>
      <c r="D23" s="6"/>
      <c r="E23" s="6"/>
      <c r="F23" s="6"/>
      <c r="G23" s="6"/>
      <c r="H23" s="6"/>
      <c r="I23" s="55" t="s">
        <v>73</v>
      </c>
      <c r="J23" s="6"/>
      <c r="K23" s="45">
        <v>159245</v>
      </c>
      <c r="L23" s="6"/>
      <c r="M23" s="45">
        <v>142607</v>
      </c>
      <c r="N23" s="13"/>
      <c r="O23" s="19"/>
      <c r="P23" s="62"/>
      <c r="Q23" s="63"/>
    </row>
    <row r="24" spans="2:18" ht="15.75" x14ac:dyDescent="0.25">
      <c r="B24" s="6" t="s">
        <v>29</v>
      </c>
      <c r="C24" s="6"/>
      <c r="D24" s="6"/>
      <c r="E24" s="6"/>
      <c r="F24" s="6"/>
      <c r="G24" s="6"/>
      <c r="H24" s="6"/>
      <c r="I24" s="55" t="s">
        <v>84</v>
      </c>
      <c r="J24" s="6"/>
      <c r="K24" s="45">
        <v>70810</v>
      </c>
      <c r="L24" s="6"/>
      <c r="M24" s="45">
        <v>57103</v>
      </c>
      <c r="N24" s="13"/>
      <c r="O24" s="19"/>
      <c r="P24" s="62"/>
      <c r="Q24" s="63"/>
    </row>
    <row r="25" spans="2:18" ht="15.75" x14ac:dyDescent="0.25">
      <c r="B25" s="14" t="s">
        <v>8</v>
      </c>
      <c r="C25" s="6"/>
      <c r="D25" s="6"/>
      <c r="E25" s="6"/>
      <c r="F25" s="6"/>
      <c r="G25" s="6"/>
      <c r="H25" s="6"/>
      <c r="I25" s="55" t="s">
        <v>84</v>
      </c>
      <c r="J25" s="6"/>
      <c r="K25" s="45">
        <v>261879</v>
      </c>
      <c r="L25" s="6"/>
      <c r="M25" s="45">
        <v>290614</v>
      </c>
      <c r="N25" s="13"/>
      <c r="O25" s="19"/>
      <c r="P25" s="62"/>
      <c r="Q25" s="63"/>
    </row>
    <row r="26" spans="2:18" ht="15.75" x14ac:dyDescent="0.25">
      <c r="B26" s="14" t="s">
        <v>41</v>
      </c>
      <c r="C26" s="6"/>
      <c r="D26" s="6"/>
      <c r="E26" s="6"/>
      <c r="F26" s="6"/>
      <c r="G26" s="6"/>
      <c r="H26" s="6"/>
      <c r="I26" s="55"/>
      <c r="J26" s="6"/>
      <c r="K26" s="45">
        <v>1602</v>
      </c>
      <c r="L26" s="6"/>
      <c r="M26" s="45">
        <v>3670</v>
      </c>
      <c r="N26" s="13"/>
      <c r="O26" s="19"/>
      <c r="P26" s="62"/>
      <c r="Q26" s="63"/>
    </row>
    <row r="27" spans="2:18" ht="15.75" x14ac:dyDescent="0.25">
      <c r="B27" s="14" t="s">
        <v>49</v>
      </c>
      <c r="C27" s="6"/>
      <c r="D27" s="6"/>
      <c r="E27" s="6"/>
      <c r="F27" s="6"/>
      <c r="G27" s="6"/>
      <c r="H27" s="6"/>
      <c r="I27" s="55" t="s">
        <v>85</v>
      </c>
      <c r="J27" s="6"/>
      <c r="K27" s="45">
        <v>3543</v>
      </c>
      <c r="L27" s="6"/>
      <c r="M27" s="45">
        <v>3141</v>
      </c>
      <c r="N27" s="13"/>
      <c r="O27" s="19"/>
      <c r="P27" s="62"/>
      <c r="Q27" s="63"/>
    </row>
    <row r="28" spans="2:18" ht="15.75" x14ac:dyDescent="0.25">
      <c r="B28" s="14" t="s">
        <v>50</v>
      </c>
      <c r="C28" s="6"/>
      <c r="D28" s="6"/>
      <c r="E28" s="6"/>
      <c r="F28" s="6"/>
      <c r="G28" s="6"/>
      <c r="H28" s="6"/>
      <c r="I28" s="55" t="s">
        <v>72</v>
      </c>
      <c r="J28" s="6"/>
      <c r="K28" s="45">
        <v>18439</v>
      </c>
      <c r="L28" s="6"/>
      <c r="M28" s="45">
        <v>15591</v>
      </c>
      <c r="N28" s="13"/>
      <c r="O28" s="19"/>
      <c r="P28" s="62"/>
      <c r="Q28" s="63"/>
    </row>
    <row r="29" spans="2:18" ht="15.75" hidden="1" x14ac:dyDescent="0.25">
      <c r="B29" s="14" t="s">
        <v>44</v>
      </c>
      <c r="C29" s="6"/>
      <c r="D29" s="6"/>
      <c r="E29" s="6"/>
      <c r="F29" s="6"/>
      <c r="G29" s="6"/>
      <c r="H29" s="6"/>
      <c r="I29" s="55" t="s">
        <v>52</v>
      </c>
      <c r="J29" s="6"/>
      <c r="K29" s="45"/>
      <c r="L29" s="6"/>
      <c r="M29" s="45"/>
      <c r="N29" s="13"/>
      <c r="O29" s="19"/>
      <c r="P29" s="62"/>
      <c r="Q29" s="63"/>
    </row>
    <row r="30" spans="2:18" ht="15.75" hidden="1" customHeight="1" x14ac:dyDescent="0.25">
      <c r="B30" s="14" t="s">
        <v>43</v>
      </c>
      <c r="C30" s="6"/>
      <c r="D30" s="6"/>
      <c r="E30" s="6"/>
      <c r="F30" s="6"/>
      <c r="G30" s="6"/>
      <c r="H30" s="6"/>
      <c r="I30" s="55" t="s">
        <v>40</v>
      </c>
      <c r="J30" s="6"/>
      <c r="K30" s="50"/>
      <c r="L30" s="6"/>
      <c r="M30" s="50"/>
      <c r="N30" s="13"/>
      <c r="O30" s="19"/>
      <c r="P30" s="62"/>
      <c r="Q30" s="63"/>
    </row>
    <row r="31" spans="2:18" ht="15.75" x14ac:dyDescent="0.25">
      <c r="B31" s="6" t="s">
        <v>45</v>
      </c>
      <c r="C31" s="6"/>
      <c r="D31" s="6"/>
      <c r="E31" s="6"/>
      <c r="F31" s="6"/>
      <c r="G31" s="6"/>
      <c r="H31" s="6"/>
      <c r="I31" s="55" t="s">
        <v>86</v>
      </c>
      <c r="J31" s="6"/>
      <c r="K31" s="46">
        <v>9444</v>
      </c>
      <c r="L31" s="6"/>
      <c r="M31" s="46">
        <v>10727</v>
      </c>
      <c r="N31" s="13"/>
      <c r="O31" s="19"/>
      <c r="P31" s="62"/>
      <c r="Q31" s="63"/>
    </row>
    <row r="32" spans="2:18" ht="6.75" customHeight="1" x14ac:dyDescent="0.25">
      <c r="B32" s="6"/>
      <c r="C32" s="6"/>
      <c r="D32" s="6"/>
      <c r="E32" s="6"/>
      <c r="F32" s="6"/>
      <c r="G32" s="6"/>
      <c r="H32" s="6"/>
      <c r="I32" s="55"/>
      <c r="J32" s="6"/>
      <c r="K32" s="47"/>
      <c r="L32" s="6"/>
      <c r="M32" s="47"/>
      <c r="N32" s="13"/>
      <c r="O32" s="19"/>
      <c r="P32" s="62"/>
      <c r="Q32" s="63"/>
    </row>
    <row r="33" spans="1:17" ht="15.75" x14ac:dyDescent="0.25">
      <c r="B33" s="15" t="s">
        <v>25</v>
      </c>
      <c r="C33" s="6"/>
      <c r="D33" s="6"/>
      <c r="E33" s="6"/>
      <c r="F33" s="6"/>
      <c r="G33" s="6"/>
      <c r="H33" s="6"/>
      <c r="I33" s="55"/>
      <c r="J33" s="6"/>
      <c r="K33" s="48">
        <f>SUM(K22:K31)</f>
        <v>733443</v>
      </c>
      <c r="L33" s="6"/>
      <c r="M33" s="48">
        <f>SUM(M22:M31)</f>
        <v>695855</v>
      </c>
      <c r="N33" s="16"/>
      <c r="O33" s="19"/>
      <c r="P33" s="62"/>
      <c r="Q33" s="63"/>
    </row>
    <row r="34" spans="1:17" ht="15" x14ac:dyDescent="0.2">
      <c r="B34" s="6"/>
      <c r="C34" s="6"/>
      <c r="D34" s="6"/>
      <c r="E34" s="6"/>
      <c r="F34" s="6"/>
      <c r="G34" s="6"/>
      <c r="H34" s="6"/>
      <c r="I34" s="55"/>
      <c r="J34" s="6"/>
      <c r="K34" s="46"/>
      <c r="L34" s="6"/>
      <c r="M34" s="46"/>
      <c r="N34" s="17"/>
      <c r="O34" s="19"/>
      <c r="P34" s="64"/>
      <c r="Q34" s="65"/>
    </row>
    <row r="35" spans="1:17" ht="16.5" thickBot="1" x14ac:dyDescent="0.3">
      <c r="B35" s="15" t="s">
        <v>14</v>
      </c>
      <c r="C35" s="6"/>
      <c r="D35" s="6"/>
      <c r="E35" s="6"/>
      <c r="F35" s="6"/>
      <c r="G35" s="6"/>
      <c r="H35" s="6"/>
      <c r="I35" s="55"/>
      <c r="J35" s="6"/>
      <c r="K35" s="51">
        <f>+K33+K20</f>
        <v>1113642</v>
      </c>
      <c r="L35" s="11"/>
      <c r="M35" s="51">
        <f>+M33+M20</f>
        <v>1039110</v>
      </c>
      <c r="N35" s="4"/>
      <c r="O35" s="19"/>
      <c r="P35" s="62"/>
      <c r="Q35" s="63"/>
    </row>
    <row r="36" spans="1:17" ht="16.5" thickTop="1" x14ac:dyDescent="0.25">
      <c r="B36" s="6"/>
      <c r="C36" s="6"/>
      <c r="D36" s="6"/>
      <c r="E36" s="6"/>
      <c r="F36" s="6"/>
      <c r="G36" s="6"/>
      <c r="H36" s="6"/>
      <c r="I36" s="55"/>
      <c r="J36" s="6"/>
      <c r="K36" s="49"/>
      <c r="L36" s="6"/>
      <c r="M36" s="49"/>
      <c r="N36" s="17"/>
      <c r="O36" s="19"/>
      <c r="P36" s="61"/>
      <c r="Q36" s="61"/>
    </row>
    <row r="37" spans="1:17" ht="15.75" x14ac:dyDescent="0.25">
      <c r="B37" s="11" t="s">
        <v>15</v>
      </c>
      <c r="C37" s="6"/>
      <c r="D37" s="6"/>
      <c r="E37" s="6"/>
      <c r="F37" s="6"/>
      <c r="G37" s="6"/>
      <c r="H37" s="6"/>
      <c r="I37" s="55"/>
      <c r="J37" s="6"/>
      <c r="K37" s="49"/>
      <c r="L37" s="6"/>
      <c r="M37" s="49"/>
      <c r="N37" s="17"/>
      <c r="O37" s="19"/>
      <c r="P37" s="66"/>
      <c r="Q37" s="61"/>
    </row>
    <row r="38" spans="1:17" ht="15.75" x14ac:dyDescent="0.25">
      <c r="A38" s="3"/>
      <c r="B38" s="14" t="s">
        <v>37</v>
      </c>
      <c r="C38" s="6"/>
      <c r="D38" s="6"/>
      <c r="E38" s="6"/>
      <c r="F38" s="6"/>
      <c r="G38" s="6"/>
      <c r="H38" s="6"/>
      <c r="I38" s="55" t="s">
        <v>74</v>
      </c>
      <c r="J38" s="6"/>
      <c r="K38" s="45">
        <v>81310</v>
      </c>
      <c r="L38" s="6"/>
      <c r="M38" s="45">
        <v>81310</v>
      </c>
      <c r="N38" s="13"/>
      <c r="O38" s="19"/>
      <c r="P38" s="62"/>
      <c r="Q38" s="63"/>
    </row>
    <row r="39" spans="1:17" ht="15.75" x14ac:dyDescent="0.25">
      <c r="B39" s="6" t="s">
        <v>9</v>
      </c>
      <c r="C39" s="6"/>
      <c r="D39" s="6"/>
      <c r="E39" s="6"/>
      <c r="F39" s="6"/>
      <c r="G39" s="6"/>
      <c r="H39" s="6"/>
      <c r="I39" s="55" t="s">
        <v>74</v>
      </c>
      <c r="J39" s="6"/>
      <c r="K39" s="45">
        <v>313863</v>
      </c>
      <c r="L39" s="6"/>
      <c r="M39" s="45">
        <v>313863</v>
      </c>
      <c r="N39" s="13"/>
      <c r="O39" s="19"/>
      <c r="P39" s="62"/>
      <c r="Q39" s="63"/>
    </row>
    <row r="40" spans="1:17" ht="15" customHeight="1" x14ac:dyDescent="0.25">
      <c r="B40" s="6" t="s">
        <v>35</v>
      </c>
      <c r="C40" s="6"/>
      <c r="D40" s="6"/>
      <c r="E40" s="6"/>
      <c r="F40" s="6"/>
      <c r="G40" s="6"/>
      <c r="H40" s="6"/>
      <c r="I40" s="55" t="s">
        <v>74</v>
      </c>
      <c r="J40" s="6"/>
      <c r="K40" s="46">
        <v>380906</v>
      </c>
      <c r="L40" s="6"/>
      <c r="M40" s="46">
        <v>361130</v>
      </c>
      <c r="N40" s="13"/>
      <c r="O40" s="19"/>
      <c r="P40" s="62"/>
      <c r="Q40" s="63"/>
    </row>
    <row r="41" spans="1:17" ht="15.75" hidden="1" customHeight="1" x14ac:dyDescent="0.25">
      <c r="B41" s="6" t="s">
        <v>10</v>
      </c>
      <c r="C41" s="6"/>
      <c r="D41" s="6"/>
      <c r="E41" s="6"/>
      <c r="F41" s="6"/>
      <c r="G41" s="6"/>
      <c r="H41" s="6"/>
      <c r="I41" s="55" t="s">
        <v>40</v>
      </c>
      <c r="J41" s="6"/>
      <c r="K41" s="50"/>
      <c r="L41" s="6"/>
      <c r="M41" s="50"/>
      <c r="N41" s="13"/>
      <c r="O41" s="19"/>
      <c r="P41" s="62"/>
      <c r="Q41" s="63"/>
    </row>
    <row r="42" spans="1:17" ht="15.75" x14ac:dyDescent="0.25">
      <c r="B42" s="6" t="s">
        <v>78</v>
      </c>
      <c r="C42" s="6"/>
      <c r="D42" s="6"/>
      <c r="E42" s="6"/>
      <c r="F42" s="6"/>
      <c r="G42" s="6"/>
      <c r="H42" s="6"/>
      <c r="I42" s="55" t="s">
        <v>87</v>
      </c>
      <c r="J42" s="6"/>
      <c r="K42" s="52">
        <v>-25180</v>
      </c>
      <c r="L42" s="6"/>
      <c r="M42" s="52">
        <v>-41031</v>
      </c>
      <c r="N42" s="13"/>
      <c r="O42" s="19"/>
      <c r="P42" s="62"/>
      <c r="Q42" s="63"/>
    </row>
    <row r="43" spans="1:17" ht="6.75" customHeight="1" x14ac:dyDescent="0.25">
      <c r="B43" s="6"/>
      <c r="C43" s="6"/>
      <c r="D43" s="6"/>
      <c r="E43" s="6"/>
      <c r="F43" s="6"/>
      <c r="G43" s="6"/>
      <c r="H43" s="6"/>
      <c r="I43" s="55"/>
      <c r="J43" s="6"/>
      <c r="K43" s="47"/>
      <c r="L43" s="6"/>
      <c r="M43" s="47"/>
      <c r="N43" s="13"/>
      <c r="O43" s="19"/>
      <c r="P43" s="62"/>
      <c r="Q43" s="63"/>
    </row>
    <row r="44" spans="1:17" ht="15.75" x14ac:dyDescent="0.25">
      <c r="B44" s="6" t="s">
        <v>48</v>
      </c>
      <c r="C44" s="6"/>
      <c r="D44" s="6"/>
      <c r="E44" s="6"/>
      <c r="F44" s="6"/>
      <c r="G44" s="6"/>
      <c r="H44" s="6"/>
      <c r="I44" s="55"/>
      <c r="J44" s="6"/>
      <c r="K44" s="45">
        <f>SUM(K38:K42)</f>
        <v>750899</v>
      </c>
      <c r="L44" s="6"/>
      <c r="M44" s="45">
        <f>SUM(M38:M42)</f>
        <v>715272</v>
      </c>
      <c r="N44" s="13"/>
      <c r="O44" s="21"/>
      <c r="P44" s="62"/>
      <c r="Q44" s="63"/>
    </row>
    <row r="45" spans="1:17" ht="15.75" x14ac:dyDescent="0.25">
      <c r="B45" s="6" t="s">
        <v>47</v>
      </c>
      <c r="C45" s="6"/>
      <c r="D45" s="6"/>
      <c r="E45" s="6"/>
      <c r="F45" s="6"/>
      <c r="G45" s="6"/>
      <c r="H45" s="6"/>
      <c r="I45" s="55" t="s">
        <v>74</v>
      </c>
      <c r="J45" s="6"/>
      <c r="K45" s="45">
        <v>41967</v>
      </c>
      <c r="L45" s="6"/>
      <c r="M45" s="45">
        <v>38955</v>
      </c>
      <c r="N45" s="13"/>
      <c r="O45" s="19"/>
      <c r="P45" s="62"/>
      <c r="Q45" s="63"/>
    </row>
    <row r="46" spans="1:17" ht="3.75" customHeight="1" x14ac:dyDescent="0.25">
      <c r="B46" s="6"/>
      <c r="C46" s="6"/>
      <c r="D46" s="6"/>
      <c r="E46" s="6"/>
      <c r="F46" s="6"/>
      <c r="G46" s="6"/>
      <c r="H46" s="6"/>
      <c r="I46" s="55"/>
      <c r="J46" s="6"/>
      <c r="K46" s="47"/>
      <c r="L46" s="6"/>
      <c r="M46" s="47"/>
      <c r="N46" s="13"/>
      <c r="O46" s="19"/>
      <c r="P46" s="62"/>
      <c r="Q46" s="63"/>
    </row>
    <row r="47" spans="1:17" ht="15.75" x14ac:dyDescent="0.25">
      <c r="B47" s="11" t="s">
        <v>26</v>
      </c>
      <c r="C47" s="6"/>
      <c r="D47" s="6"/>
      <c r="E47" s="6"/>
      <c r="F47" s="6"/>
      <c r="G47" s="6"/>
      <c r="H47" s="6"/>
      <c r="I47" s="55"/>
      <c r="J47" s="6"/>
      <c r="K47" s="48">
        <f>SUM(K44:K45)</f>
        <v>792866</v>
      </c>
      <c r="L47" s="6"/>
      <c r="M47" s="48">
        <f>SUM(M44:M45)</f>
        <v>754227</v>
      </c>
      <c r="N47" s="16"/>
      <c r="O47" s="19"/>
      <c r="P47" s="62"/>
      <c r="Q47" s="63"/>
    </row>
    <row r="48" spans="1:17" ht="15" x14ac:dyDescent="0.2">
      <c r="B48" s="6"/>
      <c r="C48" s="6"/>
      <c r="D48" s="6"/>
      <c r="E48" s="6"/>
      <c r="F48" s="6"/>
      <c r="G48" s="6"/>
      <c r="H48" s="6"/>
      <c r="I48" s="55"/>
      <c r="J48" s="6"/>
      <c r="K48" s="49"/>
      <c r="L48" s="6"/>
      <c r="M48" s="49"/>
      <c r="N48" s="17"/>
      <c r="O48" s="19"/>
      <c r="P48" s="64"/>
      <c r="Q48" s="65"/>
    </row>
    <row r="49" spans="2:17" ht="15.75" x14ac:dyDescent="0.25">
      <c r="B49" s="14" t="s">
        <v>42</v>
      </c>
      <c r="C49" s="6"/>
      <c r="D49" s="6"/>
      <c r="E49" s="6"/>
      <c r="F49" s="6"/>
      <c r="G49" s="6"/>
      <c r="H49" s="6"/>
      <c r="I49" s="55" t="s">
        <v>88</v>
      </c>
      <c r="J49" s="6"/>
      <c r="K49" s="46">
        <v>61444</v>
      </c>
      <c r="L49" s="6"/>
      <c r="M49" s="46">
        <v>48888</v>
      </c>
      <c r="N49" s="13"/>
      <c r="O49" s="19"/>
      <c r="P49" s="62"/>
      <c r="Q49" s="63"/>
    </row>
    <row r="50" spans="2:17" ht="15.75" x14ac:dyDescent="0.25">
      <c r="B50" s="14" t="s">
        <v>11</v>
      </c>
      <c r="C50" s="6"/>
      <c r="D50" s="6"/>
      <c r="E50" s="6"/>
      <c r="F50" s="6"/>
      <c r="G50" s="6"/>
      <c r="H50" s="6"/>
      <c r="I50" s="55" t="s">
        <v>89</v>
      </c>
      <c r="J50" s="6"/>
      <c r="K50" s="46">
        <v>3567</v>
      </c>
      <c r="L50" s="6"/>
      <c r="M50" s="46">
        <v>3911</v>
      </c>
      <c r="N50" s="13"/>
      <c r="O50" s="19"/>
      <c r="P50" s="62"/>
      <c r="Q50" s="63"/>
    </row>
    <row r="51" spans="2:17" ht="15.75" x14ac:dyDescent="0.25">
      <c r="B51" s="25" t="s">
        <v>12</v>
      </c>
      <c r="C51" s="24"/>
      <c r="D51" s="24"/>
      <c r="E51" s="24"/>
      <c r="F51" s="24"/>
      <c r="G51" s="24"/>
      <c r="H51" s="6"/>
      <c r="I51" s="55" t="s">
        <v>90</v>
      </c>
      <c r="J51" s="6"/>
      <c r="K51" s="45">
        <v>2604</v>
      </c>
      <c r="L51" s="6"/>
      <c r="M51" s="45">
        <v>1588</v>
      </c>
      <c r="N51" s="13"/>
      <c r="O51" s="19"/>
      <c r="P51" s="62"/>
      <c r="Q51" s="63"/>
    </row>
    <row r="52" spans="2:17" ht="15.75" x14ac:dyDescent="0.25">
      <c r="B52" s="14" t="s">
        <v>13</v>
      </c>
      <c r="C52" s="6"/>
      <c r="D52" s="6"/>
      <c r="E52" s="6"/>
      <c r="F52" s="6"/>
      <c r="G52" s="6"/>
      <c r="H52" s="6"/>
      <c r="I52" s="55" t="s">
        <v>91</v>
      </c>
      <c r="J52" s="6"/>
      <c r="K52" s="45">
        <v>9639</v>
      </c>
      <c r="L52" s="6"/>
      <c r="M52" s="45">
        <v>10415</v>
      </c>
      <c r="N52" s="13"/>
      <c r="O52" s="19"/>
      <c r="P52" s="62"/>
      <c r="Q52" s="63"/>
    </row>
    <row r="53" spans="2:17" ht="15.75" hidden="1" customHeight="1" x14ac:dyDescent="0.25">
      <c r="B53" s="14" t="s">
        <v>39</v>
      </c>
      <c r="C53" s="6"/>
      <c r="D53" s="6"/>
      <c r="E53" s="6"/>
      <c r="F53" s="6"/>
      <c r="G53" s="6"/>
      <c r="H53" s="6"/>
      <c r="I53" s="55"/>
      <c r="J53" s="6"/>
      <c r="K53" s="45"/>
      <c r="L53" s="6"/>
      <c r="M53" s="45"/>
      <c r="N53" s="13"/>
      <c r="O53" s="19"/>
      <c r="P53" s="62"/>
      <c r="Q53" s="63"/>
    </row>
    <row r="54" spans="2:17" ht="15.75" x14ac:dyDescent="0.25">
      <c r="B54" s="14" t="s">
        <v>70</v>
      </c>
      <c r="C54" s="6"/>
      <c r="D54" s="6"/>
      <c r="E54" s="6"/>
      <c r="F54" s="6"/>
      <c r="G54" s="6"/>
      <c r="H54" s="6"/>
      <c r="I54" s="55"/>
      <c r="J54" s="6"/>
      <c r="K54" s="45">
        <v>7722</v>
      </c>
      <c r="L54" s="6"/>
      <c r="M54" s="45">
        <v>7596</v>
      </c>
      <c r="N54" s="13"/>
      <c r="O54" s="19"/>
      <c r="P54" s="62"/>
      <c r="Q54" s="63"/>
    </row>
    <row r="55" spans="2:17" ht="15.75" x14ac:dyDescent="0.25">
      <c r="B55" s="6" t="s">
        <v>31</v>
      </c>
      <c r="C55" s="6"/>
      <c r="D55" s="6"/>
      <c r="E55" s="6"/>
      <c r="F55" s="6"/>
      <c r="G55" s="6"/>
      <c r="H55" s="6"/>
      <c r="I55" s="55" t="s">
        <v>82</v>
      </c>
      <c r="J55" s="6"/>
      <c r="K55" s="45">
        <v>13668</v>
      </c>
      <c r="L55" s="6"/>
      <c r="M55" s="45">
        <v>12402</v>
      </c>
      <c r="N55" s="13"/>
      <c r="O55" s="19"/>
      <c r="P55" s="62"/>
      <c r="Q55" s="63"/>
    </row>
    <row r="56" spans="2:17" ht="8.25" customHeight="1" x14ac:dyDescent="0.25">
      <c r="B56" s="6"/>
      <c r="C56" s="6"/>
      <c r="D56" s="6"/>
      <c r="E56" s="6"/>
      <c r="F56" s="6"/>
      <c r="G56" s="6"/>
      <c r="H56" s="6"/>
      <c r="I56" s="55"/>
      <c r="J56" s="6"/>
      <c r="K56" s="47"/>
      <c r="L56" s="6"/>
      <c r="M56" s="47"/>
      <c r="N56" s="13"/>
      <c r="O56" s="19"/>
      <c r="P56" s="62"/>
      <c r="Q56" s="63"/>
    </row>
    <row r="57" spans="2:17" ht="15.75" x14ac:dyDescent="0.25">
      <c r="B57" s="11" t="s">
        <v>27</v>
      </c>
      <c r="C57" s="6"/>
      <c r="D57" s="6"/>
      <c r="E57" s="6"/>
      <c r="F57" s="6"/>
      <c r="G57" s="6"/>
      <c r="H57" s="6"/>
      <c r="I57" s="55"/>
      <c r="J57" s="6"/>
      <c r="K57" s="48">
        <f>SUM(K49:K56)</f>
        <v>98644</v>
      </c>
      <c r="L57" s="6"/>
      <c r="M57" s="48">
        <f>SUM(M49:M56)</f>
        <v>84800</v>
      </c>
      <c r="N57" s="16"/>
      <c r="O57" s="19"/>
      <c r="P57" s="62"/>
      <c r="Q57" s="63"/>
    </row>
    <row r="58" spans="2:17" ht="15" x14ac:dyDescent="0.2">
      <c r="B58" s="6"/>
      <c r="C58" s="6"/>
      <c r="D58" s="6"/>
      <c r="E58" s="6"/>
      <c r="F58" s="6"/>
      <c r="G58" s="6"/>
      <c r="H58" s="6"/>
      <c r="I58" s="55"/>
      <c r="J58" s="6"/>
      <c r="K58" s="46"/>
      <c r="L58" s="6"/>
      <c r="M58" s="46"/>
      <c r="N58" s="17"/>
      <c r="O58" s="19"/>
      <c r="P58" s="64"/>
      <c r="Q58" s="65"/>
    </row>
    <row r="59" spans="2:17" ht="15.75" x14ac:dyDescent="0.25">
      <c r="B59" s="14" t="s">
        <v>16</v>
      </c>
      <c r="C59" s="6"/>
      <c r="D59" s="6"/>
      <c r="E59" s="6"/>
      <c r="F59" s="6"/>
      <c r="G59" s="6"/>
      <c r="H59" s="6"/>
      <c r="I59" s="55" t="s">
        <v>89</v>
      </c>
      <c r="J59" s="6"/>
      <c r="K59" s="45">
        <v>19970</v>
      </c>
      <c r="L59" s="6"/>
      <c r="M59" s="45">
        <v>26901</v>
      </c>
      <c r="N59" s="13"/>
      <c r="O59" s="19"/>
      <c r="P59" s="62"/>
      <c r="Q59" s="63"/>
    </row>
    <row r="60" spans="2:17" ht="15.75" x14ac:dyDescent="0.25">
      <c r="B60" s="14" t="s">
        <v>23</v>
      </c>
      <c r="C60" s="6"/>
      <c r="D60" s="6"/>
      <c r="E60" s="6"/>
      <c r="F60" s="6"/>
      <c r="G60" s="6"/>
      <c r="H60" s="6"/>
      <c r="I60" s="55" t="s">
        <v>92</v>
      </c>
      <c r="J60" s="6"/>
      <c r="K60" s="45">
        <v>69016</v>
      </c>
      <c r="L60" s="6"/>
      <c r="M60" s="45">
        <v>60576</v>
      </c>
      <c r="N60" s="13"/>
      <c r="O60" s="19"/>
      <c r="P60" s="62"/>
      <c r="Q60" s="63"/>
    </row>
    <row r="61" spans="2:17" ht="15.75" x14ac:dyDescent="0.25">
      <c r="B61" s="14" t="s">
        <v>17</v>
      </c>
      <c r="C61" s="6"/>
      <c r="D61" s="6"/>
      <c r="E61" s="6"/>
      <c r="F61" s="6"/>
      <c r="G61" s="6"/>
      <c r="H61" s="6"/>
      <c r="I61" s="55" t="s">
        <v>76</v>
      </c>
      <c r="J61" s="6"/>
      <c r="K61" s="45">
        <v>7976</v>
      </c>
      <c r="L61" s="6"/>
      <c r="M61" s="45">
        <v>13435</v>
      </c>
      <c r="N61" s="13"/>
      <c r="O61" s="19"/>
      <c r="P61" s="62"/>
      <c r="Q61" s="63"/>
    </row>
    <row r="62" spans="2:17" ht="15.75" x14ac:dyDescent="0.25">
      <c r="B62" s="14" t="s">
        <v>18</v>
      </c>
      <c r="C62" s="6"/>
      <c r="D62" s="6"/>
      <c r="E62" s="6"/>
      <c r="F62" s="6"/>
      <c r="G62" s="6"/>
      <c r="H62" s="6"/>
      <c r="I62" s="55" t="s">
        <v>90</v>
      </c>
      <c r="J62" s="6"/>
      <c r="K62" s="45">
        <v>488</v>
      </c>
      <c r="L62" s="6"/>
      <c r="M62" s="45">
        <v>477</v>
      </c>
      <c r="N62" s="13"/>
      <c r="O62" s="19"/>
      <c r="P62" s="62"/>
      <c r="Q62" s="63"/>
    </row>
    <row r="63" spans="2:17" ht="15.75" x14ac:dyDescent="0.25">
      <c r="B63" s="14" t="s">
        <v>19</v>
      </c>
      <c r="C63" s="6"/>
      <c r="D63" s="6"/>
      <c r="E63" s="6"/>
      <c r="F63" s="6"/>
      <c r="G63" s="6"/>
      <c r="H63" s="6"/>
      <c r="I63" s="55" t="s">
        <v>91</v>
      </c>
      <c r="J63" s="6"/>
      <c r="K63" s="45">
        <v>2762</v>
      </c>
      <c r="L63" s="6"/>
      <c r="M63" s="45">
        <v>2359</v>
      </c>
      <c r="N63" s="13"/>
      <c r="O63" s="19"/>
      <c r="P63" s="62"/>
      <c r="Q63" s="63"/>
    </row>
    <row r="64" spans="2:17" ht="15.75" x14ac:dyDescent="0.25">
      <c r="B64" s="14" t="s">
        <v>20</v>
      </c>
      <c r="C64" s="6"/>
      <c r="D64" s="6"/>
      <c r="E64" s="6"/>
      <c r="F64" s="6"/>
      <c r="G64" s="6"/>
      <c r="H64" s="6"/>
      <c r="I64" s="55"/>
      <c r="J64" s="6"/>
      <c r="K64" s="45">
        <v>33388</v>
      </c>
      <c r="L64" s="6"/>
      <c r="M64" s="45">
        <v>33421</v>
      </c>
      <c r="N64" s="13"/>
      <c r="O64" s="19"/>
      <c r="P64" s="62"/>
      <c r="Q64" s="63"/>
    </row>
    <row r="65" spans="2:17" ht="15.75" x14ac:dyDescent="0.25">
      <c r="B65" s="14" t="s">
        <v>32</v>
      </c>
      <c r="C65" s="6"/>
      <c r="D65" s="6"/>
      <c r="E65" s="6"/>
      <c r="F65" s="6"/>
      <c r="G65" s="6"/>
      <c r="H65" s="6"/>
      <c r="I65" s="55"/>
      <c r="J65" s="6"/>
      <c r="K65" s="45">
        <v>4331</v>
      </c>
      <c r="L65" s="6"/>
      <c r="M65" s="45">
        <v>7741</v>
      </c>
      <c r="N65" s="13"/>
      <c r="O65" s="19"/>
      <c r="P65" s="62"/>
      <c r="Q65" s="63"/>
    </row>
    <row r="66" spans="2:17" ht="15.75" x14ac:dyDescent="0.25">
      <c r="B66" s="14" t="s">
        <v>30</v>
      </c>
      <c r="C66" s="6"/>
      <c r="D66" s="6"/>
      <c r="E66" s="6"/>
      <c r="F66" s="6"/>
      <c r="G66" s="6"/>
      <c r="H66" s="6"/>
      <c r="I66" s="55" t="s">
        <v>84</v>
      </c>
      <c r="J66" s="6"/>
      <c r="K66" s="45">
        <v>16626</v>
      </c>
      <c r="L66" s="6"/>
      <c r="M66" s="45">
        <v>16527</v>
      </c>
      <c r="N66" s="13"/>
      <c r="O66" s="19"/>
      <c r="P66" s="62"/>
      <c r="Q66" s="63"/>
    </row>
    <row r="67" spans="2:17" ht="15.75" x14ac:dyDescent="0.25">
      <c r="B67" s="14" t="s">
        <v>36</v>
      </c>
      <c r="C67" s="6"/>
      <c r="D67" s="6"/>
      <c r="E67" s="6"/>
      <c r="F67" s="6"/>
      <c r="G67" s="6"/>
      <c r="H67" s="6"/>
      <c r="I67" s="55" t="s">
        <v>84</v>
      </c>
      <c r="J67" s="6"/>
      <c r="K67" s="45">
        <v>30519</v>
      </c>
      <c r="L67" s="6"/>
      <c r="M67" s="45">
        <v>8022</v>
      </c>
      <c r="N67" s="13"/>
      <c r="O67" s="19"/>
      <c r="P67" s="62"/>
      <c r="Q67" s="63"/>
    </row>
    <row r="68" spans="2:17" ht="15.75" x14ac:dyDescent="0.25">
      <c r="B68" s="14" t="s">
        <v>51</v>
      </c>
      <c r="C68" s="6"/>
      <c r="D68" s="6"/>
      <c r="E68" s="6"/>
      <c r="F68" s="6"/>
      <c r="G68" s="6"/>
      <c r="H68" s="6"/>
      <c r="I68" s="55" t="s">
        <v>75</v>
      </c>
      <c r="J68" s="6"/>
      <c r="K68" s="45">
        <v>37056</v>
      </c>
      <c r="L68" s="6"/>
      <c r="M68" s="45">
        <v>30624</v>
      </c>
      <c r="N68" s="13"/>
      <c r="O68" s="19"/>
      <c r="P68" s="62"/>
      <c r="Q68" s="63"/>
    </row>
    <row r="69" spans="2:17" ht="11.25" customHeight="1" x14ac:dyDescent="0.25">
      <c r="B69" s="6"/>
      <c r="C69" s="6"/>
      <c r="D69" s="6"/>
      <c r="E69" s="6"/>
      <c r="F69" s="6"/>
      <c r="G69" s="6"/>
      <c r="H69" s="6"/>
      <c r="I69" s="55"/>
      <c r="J69" s="6"/>
      <c r="K69" s="47"/>
      <c r="L69" s="6"/>
      <c r="M69" s="47"/>
      <c r="N69" s="13"/>
      <c r="O69" s="19"/>
      <c r="P69" s="66"/>
      <c r="Q69" s="67"/>
    </row>
    <row r="70" spans="2:17" ht="15.75" x14ac:dyDescent="0.25">
      <c r="B70" s="11" t="s">
        <v>28</v>
      </c>
      <c r="C70" s="6"/>
      <c r="D70" s="6"/>
      <c r="E70" s="6"/>
      <c r="F70" s="6"/>
      <c r="G70" s="6"/>
      <c r="H70" s="6"/>
      <c r="I70" s="55"/>
      <c r="J70" s="6"/>
      <c r="K70" s="48">
        <f>SUM(K59:K68)</f>
        <v>222132</v>
      </c>
      <c r="L70" s="6"/>
      <c r="M70" s="48">
        <f>SUM(M59:M68)</f>
        <v>200083</v>
      </c>
      <c r="N70" s="16"/>
      <c r="O70" s="19"/>
      <c r="P70" s="62"/>
      <c r="Q70" s="63"/>
    </row>
    <row r="71" spans="2:17" ht="15.75" x14ac:dyDescent="0.25">
      <c r="B71" s="6"/>
      <c r="C71" s="6"/>
      <c r="D71" s="6"/>
      <c r="E71" s="6"/>
      <c r="F71" s="6"/>
      <c r="G71" s="6"/>
      <c r="H71" s="6"/>
      <c r="I71" s="55"/>
      <c r="J71" s="6"/>
      <c r="K71" s="48"/>
      <c r="L71" s="6"/>
      <c r="M71" s="48"/>
      <c r="N71" s="16"/>
      <c r="O71" s="19"/>
      <c r="P71" s="64"/>
      <c r="Q71" s="65"/>
    </row>
    <row r="72" spans="2:17" ht="16.5" thickBot="1" x14ac:dyDescent="0.3">
      <c r="B72" s="15" t="s">
        <v>14</v>
      </c>
      <c r="C72" s="6"/>
      <c r="D72" s="6"/>
      <c r="E72" s="6"/>
      <c r="F72" s="6"/>
      <c r="G72" s="6"/>
      <c r="H72" s="6"/>
      <c r="I72" s="55"/>
      <c r="J72" s="6"/>
      <c r="K72" s="51">
        <f>+K70+K57+K47</f>
        <v>1113642</v>
      </c>
      <c r="L72" s="11"/>
      <c r="M72" s="51">
        <f>+M70+M57+M47</f>
        <v>1039110</v>
      </c>
      <c r="N72" s="4"/>
      <c r="O72" s="19"/>
      <c r="P72" s="62"/>
      <c r="Q72" s="63"/>
    </row>
    <row r="73" spans="2:17" ht="15.75" hidden="1" thickTop="1" x14ac:dyDescent="0.2">
      <c r="B73" s="2"/>
      <c r="C73" s="2"/>
      <c r="D73" s="3"/>
      <c r="F73" s="2"/>
      <c r="G73" s="2"/>
      <c r="H73" s="2"/>
      <c r="I73" s="2"/>
      <c r="J73" s="2"/>
      <c r="K73" s="32">
        <f>+K72-K35</f>
        <v>0</v>
      </c>
      <c r="L73" s="2"/>
      <c r="M73" s="32">
        <f>+M72-M35</f>
        <v>0</v>
      </c>
      <c r="N73" s="4"/>
      <c r="O73" s="19"/>
    </row>
    <row r="74" spans="2:17" ht="4.5" customHeight="1" thickTop="1" x14ac:dyDescent="0.2">
      <c r="N74" s="19"/>
      <c r="O74" s="19"/>
    </row>
    <row r="75" spans="2:17" x14ac:dyDescent="0.2">
      <c r="N75" s="20"/>
      <c r="O75" s="18"/>
    </row>
    <row r="76" spans="2:17" x14ac:dyDescent="0.2">
      <c r="N76" s="20"/>
      <c r="O76" s="18"/>
    </row>
    <row r="77" spans="2:17" ht="15" x14ac:dyDescent="0.25">
      <c r="B77" s="26"/>
      <c r="N77" s="7"/>
    </row>
    <row r="78" spans="2:17" ht="15" x14ac:dyDescent="0.25">
      <c r="B78" s="26" t="s">
        <v>94</v>
      </c>
    </row>
    <row r="79" spans="2:17" x14ac:dyDescent="0.2">
      <c r="K79" s="33"/>
      <c r="M79" s="33"/>
    </row>
    <row r="80" spans="2:17" x14ac:dyDescent="0.2">
      <c r="K80" s="33"/>
      <c r="M80" s="33"/>
    </row>
  </sheetData>
  <customSheetViews>
    <customSheetView guid="{0814364A-BF0C-401E-9DEB-9CEC23E9B6DF}" scale="75" fitToPage="1" hiddenRows="1" hiddenColumns="1" showRuler="0" topLeftCell="A50">
      <selection activeCell="B66" sqref="B66"/>
      <pageMargins left="0.42" right="0.56000000000000005" top="0.36" bottom="0.55000000000000004" header="0.17" footer="0.26"/>
      <pageSetup paperSize="9" scale="77" orientation="portrait" r:id="rId1"/>
      <headerFooter alignWithMargins="0">
        <oddFooter>&amp;LCarl Zeiss Meditec AG
&amp;8DJ &amp;D &amp;T&amp;R&amp;8&amp;F &amp;A</oddFooter>
      </headerFooter>
    </customSheetView>
    <customSheetView guid="{A7F812C1-3FEF-405B-AD8C-14066A7862AF}" scale="75" fitToPage="1" hiddenRows="1" showRuler="0">
      <selection activeCell="Q57" sqref="Q57"/>
      <pageMargins left="0.42" right="0.56000000000000005" top="0.36" bottom="0.55000000000000004" header="0.17" footer="0.26"/>
      <pageSetup paperSize="9" scale="77" orientation="portrait" r:id="rId2"/>
      <headerFooter alignWithMargins="0">
        <oddFooter>&amp;LCarl Zeiss Meditec AG
&amp;8DJ &amp;D &amp;T&amp;R&amp;8&amp;F &amp;A</oddFooter>
      </headerFooter>
    </customSheetView>
  </customSheetViews>
  <mergeCells count="3">
    <mergeCell ref="B2:N2"/>
    <mergeCell ref="A3:N3"/>
    <mergeCell ref="A4:N4"/>
  </mergeCells>
  <phoneticPr fontId="0" type="noConversion"/>
  <pageMargins left="0.42" right="0.56000000000000005" top="0.36" bottom="0.55000000000000004" header="0.17" footer="0.26"/>
  <pageSetup paperSize="9" scale="60" orientation="portrait" horizontalDpi="1200" verticalDpi="1200" r:id="rId3"/>
  <headerFooter alignWithMargins="0">
    <oddFooter>&amp;LCarl Zeiss Meditec AG&amp;8  
MAG-CC &amp;D &amp;T&amp;R&amp;8&amp;F &amp;A</oddFooter>
  </headerFooter>
  <customProperties>
    <customPr name="_pios_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>
      <pane xSplit="18765" topLeftCell="E1"/>
      <selection activeCell="C19" sqref="C19"/>
      <selection pane="topRight" activeCell="E1" sqref="E1"/>
    </sheetView>
  </sheetViews>
  <sheetFormatPr baseColWidth="10" defaultColWidth="11.42578125" defaultRowHeight="12.75" x14ac:dyDescent="0.2"/>
  <cols>
    <col min="1" max="1" width="8.140625" customWidth="1"/>
    <col min="2" max="2" width="33.140625" customWidth="1"/>
    <col min="3" max="3" width="113.85546875" customWidth="1"/>
    <col min="4" max="5" width="9.28515625" customWidth="1"/>
  </cols>
  <sheetData>
    <row r="1" spans="1:5" ht="25.5" x14ac:dyDescent="0.2">
      <c r="A1" s="59" t="s">
        <v>54</v>
      </c>
      <c r="B1" s="59"/>
      <c r="C1" s="43" t="s">
        <v>64</v>
      </c>
      <c r="D1" s="44" t="s">
        <v>63</v>
      </c>
      <c r="E1" s="43" t="s">
        <v>61</v>
      </c>
    </row>
    <row r="2" spans="1:5" ht="20.25" customHeight="1" x14ac:dyDescent="0.2">
      <c r="A2" s="40">
        <f>'Bila D'!Q10</f>
        <v>0</v>
      </c>
      <c r="B2" s="36" t="s">
        <v>34</v>
      </c>
      <c r="C2" s="36" t="s">
        <v>55</v>
      </c>
      <c r="D2" s="35">
        <f>7432</f>
        <v>7432</v>
      </c>
      <c r="E2" s="39">
        <f>A2-D2</f>
        <v>-7432</v>
      </c>
    </row>
    <row r="3" spans="1:5" ht="20.25" customHeight="1" x14ac:dyDescent="0.2">
      <c r="A3" s="40">
        <f>'Bila D'!Q11</f>
        <v>0</v>
      </c>
      <c r="B3" s="36" t="s">
        <v>2</v>
      </c>
      <c r="C3" s="36" t="s">
        <v>56</v>
      </c>
      <c r="D3" s="35"/>
      <c r="E3" s="39"/>
    </row>
    <row r="4" spans="1:5" ht="25.5" x14ac:dyDescent="0.2">
      <c r="A4" s="40">
        <f>'Bila D'!Q12</f>
        <v>0</v>
      </c>
      <c r="B4" s="36" t="s">
        <v>3</v>
      </c>
      <c r="C4" s="36" t="s">
        <v>57</v>
      </c>
      <c r="D4" s="35"/>
      <c r="E4" s="39"/>
    </row>
    <row r="5" spans="1:5" ht="25.5" x14ac:dyDescent="0.2">
      <c r="A5" s="40">
        <f>'Bila D'!Q23</f>
        <v>0</v>
      </c>
      <c r="B5" s="36" t="s">
        <v>22</v>
      </c>
      <c r="C5" s="36" t="s">
        <v>58</v>
      </c>
      <c r="D5" s="35"/>
      <c r="E5" s="39"/>
    </row>
    <row r="6" spans="1:5" ht="25.5" x14ac:dyDescent="0.2">
      <c r="A6" s="40">
        <f>'Bila D'!Q24</f>
        <v>0</v>
      </c>
      <c r="B6" s="36" t="s">
        <v>29</v>
      </c>
      <c r="C6" s="36" t="s">
        <v>59</v>
      </c>
      <c r="D6" s="35"/>
      <c r="E6" s="39"/>
    </row>
    <row r="7" spans="1:5" ht="33.75" customHeight="1" x14ac:dyDescent="0.2">
      <c r="A7" s="41">
        <f>'Bila D'!Q27</f>
        <v>0</v>
      </c>
      <c r="B7" s="37" t="s">
        <v>49</v>
      </c>
      <c r="C7" s="37" t="s">
        <v>65</v>
      </c>
      <c r="D7" s="35">
        <f>1300+300</f>
        <v>1600</v>
      </c>
      <c r="E7" s="39">
        <f t="shared" ref="E7:E14" si="0">A7-D7</f>
        <v>-1600</v>
      </c>
    </row>
    <row r="8" spans="1:5" ht="25.5" x14ac:dyDescent="0.2">
      <c r="A8" s="40">
        <f>'Bila D'!Q28</f>
        <v>0</v>
      </c>
      <c r="B8" s="36" t="s">
        <v>50</v>
      </c>
      <c r="C8" s="36" t="s">
        <v>67</v>
      </c>
      <c r="D8" s="35"/>
      <c r="E8" s="39"/>
    </row>
    <row r="9" spans="1:5" ht="20.25" customHeight="1" x14ac:dyDescent="0.2">
      <c r="A9" s="42">
        <v>1207</v>
      </c>
      <c r="B9" s="38" t="s">
        <v>11</v>
      </c>
      <c r="C9" s="38" t="s">
        <v>62</v>
      </c>
      <c r="D9" s="35">
        <f>(2.218-0.915-0.142)*1000</f>
        <v>1161</v>
      </c>
      <c r="E9" s="39">
        <f t="shared" si="0"/>
        <v>46</v>
      </c>
    </row>
    <row r="10" spans="1:5" ht="42" customHeight="1" x14ac:dyDescent="0.2">
      <c r="A10" s="41">
        <f>'Bila D'!Q59</f>
        <v>0</v>
      </c>
      <c r="B10" s="37" t="s">
        <v>16</v>
      </c>
      <c r="C10" s="37" t="s">
        <v>68</v>
      </c>
      <c r="D10" s="35">
        <f>(2.149+1.5+0.55+0.85)*1000</f>
        <v>5048.9999999999991</v>
      </c>
      <c r="E10" s="39">
        <f t="shared" si="0"/>
        <v>-5048.9999999999991</v>
      </c>
    </row>
    <row r="11" spans="1:5" ht="52.5" customHeight="1" x14ac:dyDescent="0.2">
      <c r="A11" s="41">
        <f>'Bila D'!Q60</f>
        <v>0</v>
      </c>
      <c r="B11" s="37" t="s">
        <v>23</v>
      </c>
      <c r="C11" s="37" t="s">
        <v>69</v>
      </c>
      <c r="D11" s="35">
        <f>(-0.8-3.1+1.36-0.3-0.4)*1000</f>
        <v>-3239.9999999999995</v>
      </c>
      <c r="E11" s="39">
        <f t="shared" si="0"/>
        <v>3239.9999999999995</v>
      </c>
    </row>
    <row r="12" spans="1:5" ht="25.5" x14ac:dyDescent="0.2">
      <c r="A12" s="41">
        <f>'Bila D'!Q61</f>
        <v>0</v>
      </c>
      <c r="B12" s="37" t="s">
        <v>17</v>
      </c>
      <c r="C12" s="37" t="s">
        <v>60</v>
      </c>
      <c r="D12" s="35">
        <f>(3.3-0.6)*1000</f>
        <v>2699.9999999999995</v>
      </c>
      <c r="E12" s="39">
        <f t="shared" si="0"/>
        <v>-2699.9999999999995</v>
      </c>
    </row>
    <row r="13" spans="1:5" ht="25.5" x14ac:dyDescent="0.2">
      <c r="A13" s="40">
        <f>'Bila D'!Q64</f>
        <v>0</v>
      </c>
      <c r="B13" s="36" t="s">
        <v>20</v>
      </c>
      <c r="C13" s="36" t="s">
        <v>53</v>
      </c>
      <c r="D13" s="35"/>
      <c r="E13" s="39"/>
    </row>
    <row r="14" spans="1:5" ht="87" customHeight="1" x14ac:dyDescent="0.2">
      <c r="A14" s="41">
        <f>'Bila D'!Q68</f>
        <v>0</v>
      </c>
      <c r="B14" s="37" t="s">
        <v>51</v>
      </c>
      <c r="C14" s="37" t="s">
        <v>66</v>
      </c>
      <c r="D14" s="35">
        <f>(2+2.2-1+0.6+0.5+0.4+0.4+0.5+0.2+0.3)*1000</f>
        <v>6100.0000000000018</v>
      </c>
      <c r="E14" s="39">
        <f t="shared" si="0"/>
        <v>-6100.0000000000018</v>
      </c>
    </row>
  </sheetData>
  <mergeCells count="1">
    <mergeCell ref="A1:B1"/>
  </mergeCells>
  <phoneticPr fontId="15" type="noConversion"/>
  <pageMargins left="0.75" right="0.75" top="1" bottom="1" header="0.4921259845" footer="0.4921259845"/>
  <pageSetup paperSize="9" scale="75" orientation="landscape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 D</vt:lpstr>
      <vt:lpstr>Bilanzanalyse</vt:lpstr>
      <vt:lpstr>'Bila D'!Druckbereich</vt:lpstr>
    </vt:vector>
  </TitlesOfParts>
  <Company>Asclepion-Meditec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Diefenbacher</dc:creator>
  <cp:lastModifiedBy>Pfeil, Mandy</cp:lastModifiedBy>
  <cp:lastPrinted>2015-07-15T13:18:22Z</cp:lastPrinted>
  <dcterms:created xsi:type="dcterms:W3CDTF">2003-04-07T13:45:48Z</dcterms:created>
  <dcterms:modified xsi:type="dcterms:W3CDTF">2015-08-05T05:20:03Z</dcterms:modified>
</cp:coreProperties>
</file>