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zeiss-my.sharepoint.com/personal/uwe-kai_wendel_zeiss_com/Documents/Dokumente/Zeiss-Doc/"/>
    </mc:Choice>
  </mc:AlternateContent>
  <xr:revisionPtr revIDLastSave="1503" documentId="8_{EA079AC9-8F67-43E2-9077-FF18BDB3BF18}" xr6:coauthVersionLast="47" xr6:coauthVersionMax="47" xr10:uidLastSave="{867A1F35-6B54-465A-99FC-C9564812D578}"/>
  <bookViews>
    <workbookView xWindow="-120" yWindow="-120" windowWidth="38640" windowHeight="21120" xr2:uid="{00000000-000D-0000-FFFF-FFFF00000000}"/>
  </bookViews>
  <sheets>
    <sheet name="SIS_EN" sheetId="6" r:id="rId1"/>
    <sheet name="Sprachen" sheetId="7"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1" i="6" l="1"/>
  <c r="B159" i="6"/>
  <c r="B35" i="6"/>
  <c r="I18" i="6"/>
  <c r="H61" i="6"/>
  <c r="H60" i="6"/>
  <c r="A84" i="6"/>
  <c r="B135" i="6"/>
  <c r="B108" i="6"/>
  <c r="H43" i="6"/>
  <c r="B40" i="6"/>
  <c r="H42" i="6"/>
  <c r="H94" i="6"/>
  <c r="F174" i="6" l="1"/>
  <c r="C166" i="6"/>
  <c r="C178" i="6"/>
  <c r="C176" i="6"/>
  <c r="C174" i="6"/>
  <c r="G164" i="6"/>
  <c r="G163" i="6"/>
  <c r="C164" i="6"/>
  <c r="C163" i="6"/>
  <c r="B156" i="6"/>
  <c r="C171" i="6"/>
  <c r="C159" i="6"/>
  <c r="J171" i="6"/>
  <c r="J159" i="6"/>
  <c r="G171" i="6"/>
  <c r="G159" i="6"/>
  <c r="A156" i="6"/>
  <c r="B153" i="6" l="1"/>
  <c r="I149" i="6"/>
  <c r="C149" i="6"/>
  <c r="B152" i="6"/>
  <c r="B151" i="6"/>
  <c r="B150" i="6"/>
  <c r="B147" i="6"/>
  <c r="B146" i="6"/>
  <c r="B139" i="6"/>
  <c r="B138" i="6"/>
  <c r="B136" i="6"/>
  <c r="B137" i="6"/>
  <c r="B133" i="6"/>
  <c r="B132" i="6"/>
  <c r="L128" i="6"/>
  <c r="L127" i="6"/>
  <c r="L126" i="6"/>
  <c r="F126" i="6"/>
  <c r="L125" i="6"/>
  <c r="L124" i="6"/>
  <c r="L123" i="6"/>
  <c r="B126" i="6"/>
  <c r="B125" i="6"/>
  <c r="B124" i="6"/>
  <c r="B123" i="6"/>
  <c r="B119" i="6"/>
  <c r="B130" i="6"/>
  <c r="L116" i="6"/>
  <c r="L115" i="6"/>
  <c r="L114" i="6"/>
  <c r="E116" i="6"/>
  <c r="B115" i="6"/>
  <c r="B114" i="6"/>
  <c r="L113" i="6"/>
  <c r="B113" i="6"/>
  <c r="B111" i="6"/>
  <c r="B105" i="6"/>
  <c r="L108" i="6"/>
  <c r="I107" i="6"/>
  <c r="I108" i="6"/>
  <c r="B107" i="6"/>
  <c r="B103" i="6"/>
  <c r="B101" i="6"/>
  <c r="B95" i="6"/>
  <c r="B96" i="6"/>
  <c r="B97" i="6"/>
  <c r="G93" i="6"/>
  <c r="B92" i="6"/>
  <c r="B91" i="6"/>
  <c r="B88" i="6"/>
  <c r="B87" i="6"/>
  <c r="B85" i="6"/>
  <c r="J81" i="6"/>
  <c r="E82" i="6"/>
  <c r="D81" i="6"/>
  <c r="B81" i="6"/>
  <c r="B77" i="6"/>
  <c r="B75" i="6"/>
  <c r="D72" i="6"/>
  <c r="D71" i="6"/>
  <c r="B72" i="6"/>
  <c r="B71" i="6"/>
  <c r="B69" i="6"/>
  <c r="A3" i="6"/>
  <c r="B68" i="6"/>
  <c r="B67" i="6"/>
  <c r="B66" i="6"/>
  <c r="B64" i="6"/>
  <c r="H59" i="6"/>
  <c r="H56" i="6"/>
  <c r="H54" i="6"/>
  <c r="B61" i="6"/>
  <c r="B60" i="6"/>
  <c r="B59" i="6"/>
  <c r="B58" i="6"/>
  <c r="B56" i="6"/>
  <c r="B55" i="6"/>
  <c r="B54" i="6"/>
  <c r="M47" i="6"/>
  <c r="K48" i="6"/>
  <c r="G48" i="6"/>
  <c r="B49" i="6"/>
  <c r="B46" i="6"/>
  <c r="J46" i="6"/>
  <c r="J45" i="6"/>
  <c r="D45" i="6"/>
  <c r="B45" i="6"/>
  <c r="B43" i="6"/>
  <c r="B42" i="6"/>
  <c r="I39" i="6"/>
  <c r="G39" i="6"/>
  <c r="E39" i="6"/>
  <c r="C39" i="6"/>
  <c r="B37" i="6"/>
  <c r="B36" i="6"/>
  <c r="B34" i="6"/>
  <c r="B32" i="6"/>
  <c r="B33" i="6"/>
  <c r="M31" i="6"/>
  <c r="I31" i="6"/>
  <c r="E31" i="6"/>
  <c r="C31" i="6"/>
  <c r="B31" i="6"/>
  <c r="B29" i="6"/>
  <c r="B27" i="6"/>
  <c r="B26" i="6"/>
  <c r="B25" i="6"/>
  <c r="I23" i="6"/>
  <c r="B24" i="6"/>
  <c r="B23" i="6"/>
  <c r="I15" i="6"/>
  <c r="B21" i="6"/>
  <c r="H19" i="6" l="1"/>
  <c r="M18" i="6"/>
  <c r="B19" i="6"/>
  <c r="B17" i="6"/>
  <c r="B15" i="6"/>
  <c r="B13" i="6"/>
  <c r="I11" i="6"/>
  <c r="B11" i="6"/>
  <c r="B9" i="6"/>
  <c r="B8" i="6"/>
  <c r="B4" i="6"/>
  <c r="B7" i="6" l="1"/>
  <c r="B6" i="6"/>
  <c r="B3" i="6"/>
  <c r="L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Petrovic Damir RUAG</author>
  </authors>
  <commentList>
    <comment ref="H56" authorId="0" shapeId="0" xr:uid="{00000000-0006-0000-0000-000002000000}">
      <text>
        <r>
          <rPr>
            <b/>
            <sz val="9"/>
            <color indexed="81"/>
            <rFont val="Segoe UI"/>
            <family val="2"/>
          </rPr>
          <t>for the next 3-5 Years</t>
        </r>
      </text>
    </comment>
    <comment ref="C176" authorId="0" shapeId="0" xr:uid="{A9CC958D-6F9A-43B0-97C3-EF1BF0757FD7}">
      <text>
        <r>
          <rPr>
            <sz val="9"/>
            <color indexed="81"/>
            <rFont val="Tahoma"/>
            <family val="2"/>
          </rPr>
          <t>Material &amp; Process Criticality</t>
        </r>
        <r>
          <rPr>
            <sz val="9"/>
            <color indexed="81"/>
            <rFont val="Tahoma"/>
            <family val="2"/>
          </rPr>
          <t xml:space="preserve">
</t>
        </r>
      </text>
    </comment>
  </commentList>
</comments>
</file>

<file path=xl/sharedStrings.xml><?xml version="1.0" encoding="utf-8"?>
<sst xmlns="http://schemas.openxmlformats.org/spreadsheetml/2006/main" count="135" uniqueCount="101">
  <si>
    <t>Name</t>
  </si>
  <si>
    <t>R&amp;D Manager:</t>
  </si>
  <si>
    <t>R&amp;D</t>
  </si>
  <si>
    <t>Admin.</t>
  </si>
  <si>
    <t>IBAN:</t>
  </si>
  <si>
    <t>ISO 9001</t>
  </si>
  <si>
    <t>EN/AS 9100</t>
  </si>
  <si>
    <t>ISO 14001</t>
  </si>
  <si>
    <t>IATF 16949</t>
  </si>
  <si>
    <t>ISO 13485</t>
  </si>
  <si>
    <t>8D Report:</t>
  </si>
  <si>
    <t>Incoterms:</t>
  </si>
  <si>
    <t>6.1 ESG &amp; Compliance</t>
  </si>
  <si>
    <t>Name:</t>
  </si>
  <si>
    <t>© 2025 Carl Zeiss SMT Switzerland AG, Zürich, Schaffhauserstrasse 580, CH-8052 Zürich, Switzerland</t>
  </si>
  <si>
    <t>This document shall not be used for other purposes than those for which it was established. No unauthorised distribution, dissemination or disclosure.</t>
  </si>
  <si>
    <t>SMTCH = Carl Zeiss SMT Switzerland AG</t>
  </si>
  <si>
    <t>ISO/TS 22163 (IRIS)</t>
  </si>
  <si>
    <t>ISO 45001(OHSAS 18001)</t>
  </si>
  <si>
    <t>ISO 27001</t>
  </si>
  <si>
    <t>SMTCH Supplier Information Sheet (SIS)</t>
  </si>
  <si>
    <t>www.responsiblebusiness.org/code-of-conduct</t>
  </si>
  <si>
    <t>https://www.zeiss.de/semiconductor-manufacturing-technology/impressum/dokumente-carl-zeiss-smt-switzerland-ag.html</t>
  </si>
  <si>
    <t>https://www.zeiss.com/semiconductor-manufacturing-technology/impressum/documents-of-carl-zeiss-smt-switzerland-ag.html</t>
  </si>
  <si>
    <t>Dokumente für Lieferanten I ZEISS</t>
  </si>
  <si>
    <t>Deutsch</t>
  </si>
  <si>
    <t>Englisch</t>
  </si>
  <si>
    <t>Production material suppliers have to fill in section 1 to 6 - Service suppliers have to fill in section 1, 2, 3, 4.1, 6.
If some of the fields are not relevant to your company (pls. mark with "n.a.") or company confidential (mark with "conf.")</t>
  </si>
  <si>
    <t>Lieferanten von Produktionsmaterialien füllen bitte die Abschnitte 1 bis 6 aus. Dienstleistungsanbieter füllen bitte die Abschnitte 1, 2, 3, 4.1 und 6 aus. 
Sollten einzelne Felder für Ihr Unternehmen nicht relevant sein (bitte mit „n.a.“ kennzeichnen) oder vertrauliche Unternehmensinformationen enthalten sein (bitte mit „conf.“ kennzeichnen).</t>
  </si>
  <si>
    <t>E-Mail</t>
  </si>
  <si>
    <t>Information regarding your core competencies - please briefly describe 
(needed to assign you to the right material group and the right decision makers)</t>
  </si>
  <si>
    <t>Informationen zu Ihren Kernkompetenzen – bitte kurz beschreiben
(erforderlich, um Sie der richtigen Materialgruppe und den richtigen Entscheidungsträgern zuzuordnen)</t>
  </si>
  <si>
    <r>
      <t>Certifications:</t>
    </r>
    <r>
      <rPr>
        <sz val="8"/>
        <rFont val="Arial"/>
        <family val="2"/>
      </rPr>
      <t xml:space="preserve"> (Please attach all relevant certificates) </t>
    </r>
  </si>
  <si>
    <r>
      <t>Zertifizierungen:</t>
    </r>
    <r>
      <rPr>
        <sz val="8"/>
        <rFont val="Arial"/>
        <family val="2"/>
      </rPr>
      <t xml:space="preserve"> (Bitte fügen Sie alle relevanten Zertifikate bei)</t>
    </r>
  </si>
  <si>
    <t>FMEA (Failure Mode and Effects Analysis):</t>
  </si>
  <si>
    <t>APQP (Advanced Product Quality Planning):</t>
  </si>
  <si>
    <r>
      <t>SPC</t>
    </r>
    <r>
      <rPr>
        <b/>
        <sz val="9"/>
        <rFont val="Arial"/>
        <family val="2"/>
      </rPr>
      <t xml:space="preserve"> </t>
    </r>
    <r>
      <rPr>
        <sz val="9"/>
        <rFont val="Arial"/>
        <family val="2"/>
      </rPr>
      <t>(Statistical Process Control):</t>
    </r>
  </si>
  <si>
    <t>yes</t>
  </si>
  <si>
    <t>no</t>
  </si>
  <si>
    <t>ja</t>
  </si>
  <si>
    <t>nein</t>
  </si>
  <si>
    <t>high</t>
  </si>
  <si>
    <t>medium</t>
  </si>
  <si>
    <t>low</t>
  </si>
  <si>
    <t>hoch</t>
  </si>
  <si>
    <t>mittel</t>
  </si>
  <si>
    <t>gering</t>
  </si>
  <si>
    <t>Truck</t>
  </si>
  <si>
    <t>n/a</t>
  </si>
  <si>
    <t>own</t>
  </si>
  <si>
    <t>eigene</t>
  </si>
  <si>
    <t>60d net</t>
  </si>
  <si>
    <t>45d net</t>
  </si>
  <si>
    <t>Shareholder</t>
  </si>
  <si>
    <t>Others</t>
  </si>
  <si>
    <t>Private</t>
  </si>
  <si>
    <t>Privat</t>
  </si>
  <si>
    <t>Aktionäre</t>
  </si>
  <si>
    <t>Andere</t>
  </si>
  <si>
    <t>World wide without USA/Canada</t>
  </si>
  <si>
    <t>Europe</t>
  </si>
  <si>
    <t>World wide</t>
  </si>
  <si>
    <t>Europa</t>
  </si>
  <si>
    <t>weltweit ausser USA/Kanada</t>
  </si>
  <si>
    <t>weltweit</t>
  </si>
  <si>
    <t>Semi-Conductors</t>
  </si>
  <si>
    <t>Medical</t>
  </si>
  <si>
    <t>Jigs&amp;Tools</t>
  </si>
  <si>
    <t>Automotive</t>
  </si>
  <si>
    <t>Automobil-Ind.</t>
  </si>
  <si>
    <t>Medizintechnik</t>
  </si>
  <si>
    <t>Defense</t>
  </si>
  <si>
    <t>Verteidigung</t>
  </si>
  <si>
    <t>Halbleiter-Ind.</t>
  </si>
  <si>
    <t>General Mechanical Engineering</t>
  </si>
  <si>
    <t>Vorrichtungen &amp; WZ</t>
  </si>
  <si>
    <t>Allg. Maschinebau</t>
  </si>
  <si>
    <t>attached</t>
  </si>
  <si>
    <t>confidential</t>
  </si>
  <si>
    <t>not available</t>
  </si>
  <si>
    <t>beigefügt</t>
  </si>
  <si>
    <t>vertraulich</t>
  </si>
  <si>
    <t>nicht verfügbar</t>
  </si>
  <si>
    <t>45 Tage netto</t>
  </si>
  <si>
    <t>60 Tage netto</t>
  </si>
  <si>
    <t>Courier</t>
  </si>
  <si>
    <t>LKW</t>
  </si>
  <si>
    <t>Kurier</t>
  </si>
  <si>
    <t>ISO 5</t>
  </si>
  <si>
    <t>ISO 6</t>
  </si>
  <si>
    <t>ISO 7</t>
  </si>
  <si>
    <t>ISO 8</t>
  </si>
  <si>
    <t>keine</t>
  </si>
  <si>
    <t>none</t>
  </si>
  <si>
    <t>English</t>
  </si>
  <si>
    <t>German</t>
  </si>
  <si>
    <t>French</t>
  </si>
  <si>
    <t>Französisch</t>
  </si>
  <si>
    <t>AEB</t>
  </si>
  <si>
    <t>SMTCH-SP</t>
  </si>
  <si>
    <t>SMTCH-SD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</si>
</sst>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CHF&quot;\ * #,##0.00_ ;_ &quot;CHF&quot;\ * \-#,##0.00_ ;_ &quot;CHF&quot;\ * &quot;-&quot;??_ ;_ @_ "/>
    <numFmt numFmtId="164" formatCode="#,##0.0_ ;\-#,##0.0\ "/>
    <numFmt numFmtId="165" formatCode="0.0%"/>
  </numFmts>
  <fonts count="34" x14ac:knownFonts="1">
    <font>
      <sz val="10"/>
      <name val="Arial"/>
    </font>
    <font>
      <sz val="10"/>
      <name val="Arial"/>
      <family val="2"/>
    </font>
    <font>
      <sz val="8"/>
      <name val="Arial"/>
      <family val="2"/>
    </font>
    <font>
      <u/>
      <sz val="8.5"/>
      <color indexed="12"/>
      <name val="Arial"/>
      <family val="2"/>
    </font>
    <font>
      <i/>
      <sz val="8"/>
      <name val="Arial"/>
      <family val="2"/>
    </font>
    <font>
      <b/>
      <sz val="12"/>
      <name val="Arial"/>
      <family val="2"/>
    </font>
    <font>
      <b/>
      <sz val="10"/>
      <name val="Arial"/>
      <family val="2"/>
    </font>
    <font>
      <b/>
      <sz val="11"/>
      <name val="Arial"/>
      <family val="2"/>
    </font>
    <font>
      <sz val="10"/>
      <name val="Arial"/>
      <family val="2"/>
    </font>
    <font>
      <sz val="9"/>
      <name val="Arial"/>
      <family val="2"/>
    </font>
    <font>
      <sz val="6"/>
      <name val="Arial"/>
      <family val="2"/>
    </font>
    <font>
      <b/>
      <sz val="12"/>
      <color theme="1"/>
      <name val="Arial"/>
      <family val="2"/>
    </font>
    <font>
      <sz val="7"/>
      <name val="Arial"/>
      <family val="2"/>
    </font>
    <font>
      <sz val="7"/>
      <color rgb="FFFF0000"/>
      <name val="Arial"/>
      <family val="2"/>
    </font>
    <font>
      <b/>
      <sz val="11"/>
      <color theme="1"/>
      <name val="Arial"/>
      <family val="2"/>
    </font>
    <font>
      <b/>
      <sz val="14"/>
      <name val="Arial"/>
      <family val="2"/>
    </font>
    <font>
      <u/>
      <sz val="10"/>
      <name val="Arial"/>
      <family val="2"/>
    </font>
    <font>
      <u/>
      <sz val="8"/>
      <name val="Arial"/>
      <family val="2"/>
    </font>
    <font>
      <b/>
      <u/>
      <sz val="10"/>
      <name val="Arial"/>
      <family val="2"/>
    </font>
    <font>
      <b/>
      <sz val="10"/>
      <color indexed="12"/>
      <name val="Arial"/>
      <family val="2"/>
    </font>
    <font>
      <b/>
      <sz val="9"/>
      <color indexed="81"/>
      <name val="Segoe UI"/>
      <family val="2"/>
    </font>
    <font>
      <sz val="10"/>
      <name val="Arial"/>
      <family val="2"/>
    </font>
    <font>
      <i/>
      <sz val="9"/>
      <name val="Arial"/>
      <family val="2"/>
    </font>
    <font>
      <i/>
      <sz val="8"/>
      <color theme="1"/>
      <name val="Arial"/>
      <family val="2"/>
    </font>
    <font>
      <sz val="9"/>
      <color indexed="81"/>
      <name val="Tahoma"/>
      <family val="2"/>
    </font>
    <font>
      <b/>
      <sz val="22"/>
      <color theme="0"/>
      <name val="Arial"/>
      <family val="2"/>
    </font>
    <font>
      <b/>
      <sz val="10"/>
      <color theme="1"/>
      <name val="Calibri"/>
      <family val="2"/>
    </font>
    <font>
      <sz val="7"/>
      <color theme="1"/>
      <name val="Calibri"/>
      <family val="2"/>
    </font>
    <font>
      <u/>
      <sz val="9"/>
      <name val="Arial"/>
      <family val="2"/>
    </font>
    <font>
      <u/>
      <sz val="9"/>
      <color theme="1"/>
      <name val="Arial"/>
      <family val="2"/>
    </font>
    <font>
      <b/>
      <sz val="9"/>
      <name val="Arial"/>
      <family val="2"/>
    </font>
    <font>
      <sz val="9"/>
      <color theme="1"/>
      <name val="Arial"/>
      <family val="2"/>
    </font>
    <font>
      <sz val="10"/>
      <color theme="1"/>
      <name val="Arial"/>
      <family val="2"/>
    </font>
    <font>
      <sz val="11"/>
      <color theme="1"/>
      <name val="Arial"/>
      <family val="2"/>
    </font>
  </fonts>
  <fills count="12">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EAEAEA"/>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s>
  <borders count="33">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right/>
      <top style="hair">
        <color indexed="64"/>
      </top>
      <bottom/>
      <diagonal/>
    </border>
    <border>
      <left/>
      <right/>
      <top style="medium">
        <color indexed="64"/>
      </top>
      <bottom/>
      <diagonal/>
    </border>
    <border>
      <left style="medium">
        <color indexed="64"/>
      </left>
      <right/>
      <top/>
      <bottom/>
      <diagonal/>
    </border>
    <border>
      <left/>
      <right/>
      <top/>
      <bottom style="hair">
        <color indexed="64"/>
      </bottom>
      <diagonal/>
    </border>
    <border>
      <left/>
      <right/>
      <top/>
      <bottom style="medium">
        <color indexed="64"/>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right style="medium">
        <color theme="0"/>
      </right>
      <top style="hair">
        <color indexed="64"/>
      </top>
      <bottom style="hair">
        <color indexed="64"/>
      </bottom>
      <diagonal/>
    </border>
    <border>
      <left/>
      <right style="medium">
        <color theme="0"/>
      </right>
      <top/>
      <bottom style="hair">
        <color indexed="64"/>
      </bottom>
      <diagonal/>
    </border>
    <border>
      <left/>
      <right style="medium">
        <color theme="0"/>
      </right>
      <top/>
      <bottom style="medium">
        <color indexed="64"/>
      </bottom>
      <diagonal/>
    </border>
    <border>
      <left/>
      <right style="medium">
        <color theme="0"/>
      </right>
      <top style="medium">
        <color indexed="64"/>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style="dashed">
        <color theme="0"/>
      </right>
      <top/>
      <bottom/>
      <diagonal/>
    </border>
    <border>
      <left/>
      <right style="thin">
        <color theme="0"/>
      </right>
      <top/>
      <bottom style="hair">
        <color indexed="64"/>
      </bottom>
      <diagonal/>
    </border>
    <border>
      <left/>
      <right style="thin">
        <color theme="0"/>
      </right>
      <top style="hair">
        <color indexed="64"/>
      </top>
      <bottom style="hair">
        <color indexed="64"/>
      </bottom>
      <diagonal/>
    </border>
    <border>
      <left style="dashed">
        <color theme="0"/>
      </left>
      <right style="dashed">
        <color theme="0"/>
      </right>
      <top style="dashed">
        <color theme="0"/>
      </top>
      <bottom/>
      <diagonal/>
    </border>
    <border>
      <left style="dashed">
        <color theme="0"/>
      </left>
      <right style="dashed">
        <color theme="0"/>
      </right>
      <top/>
      <bottom/>
      <diagonal/>
    </border>
    <border>
      <left/>
      <right style="medium">
        <color theme="0"/>
      </right>
      <top style="hair">
        <color indexed="64"/>
      </top>
      <bottom/>
      <diagonal/>
    </border>
    <border>
      <left style="medium">
        <color theme="0"/>
      </left>
      <right style="dashed">
        <color theme="0"/>
      </right>
      <top style="medium">
        <color theme="0"/>
      </top>
      <bottom/>
      <diagonal/>
    </border>
    <border>
      <left/>
      <right/>
      <top style="medium">
        <color theme="0"/>
      </top>
      <bottom style="hair">
        <color indexed="64"/>
      </bottom>
      <diagonal/>
    </border>
    <border>
      <left style="medium">
        <color theme="0"/>
      </left>
      <right style="medium">
        <color theme="0"/>
      </right>
      <top style="medium">
        <color auto="1"/>
      </top>
      <bottom/>
      <diagonal/>
    </border>
    <border>
      <left style="medium">
        <color theme="0"/>
      </left>
      <right style="medium">
        <color theme="0"/>
      </right>
      <top/>
      <bottom style="medium">
        <color auto="1"/>
      </bottom>
      <diagonal/>
    </border>
  </borders>
  <cellStyleXfs count="4">
    <xf numFmtId="0" fontId="0" fillId="0" borderId="0"/>
    <xf numFmtId="0" fontId="3" fillId="0" borderId="0" applyNumberFormat="0" applyFill="0" applyBorder="0" applyAlignment="0" applyProtection="0">
      <alignment vertical="top"/>
      <protection locked="0"/>
    </xf>
    <xf numFmtId="44" fontId="8" fillId="0" borderId="0" applyFont="0" applyFill="0" applyBorder="0" applyAlignment="0" applyProtection="0"/>
    <xf numFmtId="9" fontId="21" fillId="0" borderId="0" applyFont="0" applyFill="0" applyBorder="0" applyAlignment="0" applyProtection="0"/>
  </cellStyleXfs>
  <cellXfs count="255">
    <xf numFmtId="0" fontId="0" fillId="0" borderId="0" xfId="0"/>
    <xf numFmtId="0" fontId="0" fillId="0" borderId="0" xfId="0" applyAlignment="1">
      <alignment vertical="center"/>
    </xf>
    <xf numFmtId="0" fontId="1" fillId="0" borderId="0" xfId="0" applyFont="1"/>
    <xf numFmtId="0" fontId="1" fillId="0" borderId="0" xfId="0" applyFont="1" applyAlignment="1">
      <alignment vertical="center"/>
    </xf>
    <xf numFmtId="0" fontId="26" fillId="0" borderId="0" xfId="0" applyFont="1"/>
    <xf numFmtId="0" fontId="27" fillId="0" borderId="0" xfId="0" applyFont="1"/>
    <xf numFmtId="0" fontId="1" fillId="0" borderId="0" xfId="0" quotePrefix="1" applyFont="1" applyAlignment="1">
      <alignment vertical="center" wrapText="1"/>
    </xf>
    <xf numFmtId="0" fontId="0" fillId="0" borderId="0" xfId="0" applyProtection="1">
      <protection hidden="1"/>
    </xf>
    <xf numFmtId="44" fontId="15" fillId="0" borderId="0" xfId="2" applyFont="1" applyFill="1" applyBorder="1" applyAlignment="1" applyProtection="1">
      <alignment vertical="center"/>
      <protection hidden="1"/>
    </xf>
    <xf numFmtId="164" fontId="15" fillId="0" borderId="0" xfId="2" applyNumberFormat="1" applyFont="1" applyFill="1" applyBorder="1" applyAlignment="1" applyProtection="1">
      <alignment vertical="center"/>
      <protection hidden="1"/>
    </xf>
    <xf numFmtId="44" fontId="15" fillId="0" borderId="0" xfId="2" applyFont="1" applyFill="1" applyBorder="1" applyAlignment="1" applyProtection="1">
      <alignment horizontal="center" vertical="center"/>
      <protection hidden="1"/>
    </xf>
    <xf numFmtId="0" fontId="5" fillId="7" borderId="12" xfId="0" applyFont="1" applyFill="1" applyBorder="1" applyProtection="1">
      <protection hidden="1"/>
    </xf>
    <xf numFmtId="49" fontId="1" fillId="7" borderId="12" xfId="0" applyNumberFormat="1" applyFont="1" applyFill="1" applyBorder="1" applyProtection="1">
      <protection hidden="1"/>
    </xf>
    <xf numFmtId="49" fontId="4" fillId="7" borderId="13" xfId="0" applyNumberFormat="1" applyFont="1" applyFill="1" applyBorder="1" applyAlignment="1" applyProtection="1">
      <alignment horizontal="right"/>
      <protection hidden="1"/>
    </xf>
    <xf numFmtId="0" fontId="4" fillId="0" borderId="0" xfId="0" applyFont="1" applyAlignment="1" applyProtection="1">
      <alignment horizontal="right" vertical="center" wrapText="1"/>
      <protection hidden="1"/>
    </xf>
    <xf numFmtId="0" fontId="26" fillId="11" borderId="0" xfId="0" applyFont="1" applyFill="1" applyAlignment="1" applyProtection="1">
      <alignment vertical="center"/>
      <protection locked="0" hidden="1"/>
    </xf>
    <xf numFmtId="0" fontId="2" fillId="0" borderId="0" xfId="0" applyFont="1" applyAlignment="1" applyProtection="1">
      <alignment horizontal="left" vertical="center" wrapText="1"/>
      <protection hidden="1"/>
    </xf>
    <xf numFmtId="0" fontId="2" fillId="0" borderId="15" xfId="0" applyFont="1" applyBorder="1" applyAlignment="1" applyProtection="1">
      <alignment horizontal="left" vertical="center" wrapText="1"/>
      <protection hidden="1"/>
    </xf>
    <xf numFmtId="0" fontId="9" fillId="0" borderId="0" xfId="0" applyFont="1" applyAlignment="1" applyProtection="1">
      <alignment vertical="center"/>
      <protection hidden="1"/>
    </xf>
    <xf numFmtId="49" fontId="1" fillId="4" borderId="7" xfId="0" applyNumberFormat="1" applyFont="1" applyFill="1" applyBorder="1" applyAlignment="1" applyProtection="1">
      <alignment horizontal="center" vertical="center"/>
      <protection locked="0" hidden="1"/>
    </xf>
    <xf numFmtId="49" fontId="1" fillId="4" borderId="2" xfId="0" applyNumberFormat="1" applyFont="1" applyFill="1" applyBorder="1" applyAlignment="1" applyProtection="1">
      <alignment horizontal="center" vertical="center"/>
      <protection locked="0" hidden="1"/>
    </xf>
    <xf numFmtId="49" fontId="1" fillId="4" borderId="16" xfId="0" applyNumberFormat="1" applyFont="1" applyFill="1" applyBorder="1" applyAlignment="1" applyProtection="1">
      <alignment horizontal="center" vertical="center"/>
      <protection locked="0" hidden="1"/>
    </xf>
    <xf numFmtId="49" fontId="1" fillId="0" borderId="0" xfId="0" applyNumberFormat="1" applyFont="1" applyAlignment="1" applyProtection="1">
      <alignment vertical="center"/>
      <protection hidden="1"/>
    </xf>
    <xf numFmtId="49" fontId="1" fillId="0" borderId="15" xfId="0" applyNumberFormat="1" applyFont="1" applyBorder="1" applyAlignment="1" applyProtection="1">
      <alignment vertical="center"/>
      <protection hidden="1"/>
    </xf>
    <xf numFmtId="0" fontId="9" fillId="0" borderId="0" xfId="0" applyFont="1" applyAlignment="1" applyProtection="1">
      <alignment horizontal="right" vertical="center"/>
      <protection hidden="1"/>
    </xf>
    <xf numFmtId="49" fontId="9" fillId="0" borderId="0" xfId="0" applyNumberFormat="1" applyFont="1" applyAlignment="1" applyProtection="1">
      <alignment vertical="center"/>
      <protection hidden="1"/>
    </xf>
    <xf numFmtId="49" fontId="1" fillId="0" borderId="0" xfId="0" applyNumberFormat="1" applyFont="1" applyAlignment="1" applyProtection="1">
      <alignment horizontal="center" vertical="center"/>
      <protection hidden="1"/>
    </xf>
    <xf numFmtId="0" fontId="0" fillId="0" borderId="0" xfId="0" applyAlignment="1" applyProtection="1">
      <alignment vertical="center"/>
      <protection hidden="1"/>
    </xf>
    <xf numFmtId="0" fontId="1" fillId="0" borderId="0" xfId="0" applyFont="1" applyAlignment="1" applyProtection="1">
      <alignment horizontal="right" vertical="center"/>
      <protection hidden="1"/>
    </xf>
    <xf numFmtId="0" fontId="0" fillId="0" borderId="15" xfId="0" applyBorder="1" applyAlignment="1" applyProtection="1">
      <alignment vertical="center"/>
      <protection hidden="1"/>
    </xf>
    <xf numFmtId="1" fontId="1" fillId="0" borderId="0" xfId="0" applyNumberFormat="1" applyFont="1" applyAlignment="1" applyProtection="1">
      <alignment horizontal="center" vertical="center"/>
      <protection hidden="1"/>
    </xf>
    <xf numFmtId="0" fontId="28" fillId="0" borderId="15" xfId="0" applyFont="1" applyBorder="1" applyAlignment="1" applyProtection="1">
      <alignment horizontal="center"/>
      <protection hidden="1"/>
    </xf>
    <xf numFmtId="0" fontId="9" fillId="0" borderId="0" xfId="0" applyFont="1" applyAlignment="1" applyProtection="1">
      <alignment horizontal="left" vertical="center"/>
      <protection hidden="1"/>
    </xf>
    <xf numFmtId="165" fontId="1" fillId="4" borderId="17" xfId="0" applyNumberFormat="1" applyFont="1" applyFill="1" applyBorder="1" applyAlignment="1" applyProtection="1">
      <alignment horizontal="center" vertical="center"/>
      <protection locked="0" hidden="1"/>
    </xf>
    <xf numFmtId="0" fontId="9" fillId="0" borderId="0" xfId="0" applyFont="1" applyProtection="1">
      <protection hidden="1"/>
    </xf>
    <xf numFmtId="1" fontId="1" fillId="0" borderId="0" xfId="0" applyNumberFormat="1" applyFont="1" applyAlignment="1" applyProtection="1">
      <alignment horizontal="center"/>
      <protection hidden="1"/>
    </xf>
    <xf numFmtId="49" fontId="1" fillId="0" borderId="0" xfId="0" applyNumberFormat="1" applyFont="1" applyProtection="1">
      <protection hidden="1"/>
    </xf>
    <xf numFmtId="0" fontId="1" fillId="0" borderId="0" xfId="0" applyFont="1" applyProtection="1">
      <protection hidden="1"/>
    </xf>
    <xf numFmtId="0" fontId="1" fillId="0" borderId="0" xfId="0" applyFont="1" applyAlignment="1" applyProtection="1">
      <alignment horizontal="right"/>
      <protection hidden="1"/>
    </xf>
    <xf numFmtId="49" fontId="1" fillId="0" borderId="0" xfId="0" applyNumberFormat="1" applyFont="1" applyAlignment="1" applyProtection="1">
      <alignment horizontal="left"/>
      <protection hidden="1"/>
    </xf>
    <xf numFmtId="49" fontId="1" fillId="0" borderId="15" xfId="0" applyNumberFormat="1" applyFont="1" applyBorder="1" applyAlignment="1" applyProtection="1">
      <alignment horizontal="left"/>
      <protection hidden="1"/>
    </xf>
    <xf numFmtId="0" fontId="6" fillId="0" borderId="0" xfId="0" applyFont="1" applyProtection="1">
      <protection hidden="1"/>
    </xf>
    <xf numFmtId="49" fontId="1" fillId="0" borderId="0" xfId="0" applyNumberFormat="1" applyFont="1" applyAlignment="1" applyProtection="1">
      <alignment horizontal="center"/>
      <protection hidden="1"/>
    </xf>
    <xf numFmtId="49" fontId="1" fillId="0" borderId="15" xfId="0" applyNumberFormat="1" applyFont="1" applyBorder="1" applyProtection="1">
      <protection hidden="1"/>
    </xf>
    <xf numFmtId="0" fontId="17" fillId="0" borderId="0" xfId="0" applyFont="1" applyAlignment="1" applyProtection="1">
      <alignment horizontal="center" wrapText="1"/>
      <protection hidden="1"/>
    </xf>
    <xf numFmtId="49" fontId="17" fillId="0" borderId="0" xfId="0" applyNumberFormat="1" applyFont="1" applyProtection="1">
      <protection hidden="1"/>
    </xf>
    <xf numFmtId="49" fontId="2" fillId="0" borderId="0" xfId="0" applyNumberFormat="1" applyFont="1" applyProtection="1">
      <protection hidden="1"/>
    </xf>
    <xf numFmtId="0" fontId="17" fillId="0" borderId="15" xfId="0" applyFont="1" applyBorder="1" applyAlignment="1" applyProtection="1">
      <alignment horizontal="center" wrapText="1"/>
      <protection hidden="1"/>
    </xf>
    <xf numFmtId="0" fontId="1" fillId="0" borderId="0" xfId="0" applyFont="1" applyAlignment="1" applyProtection="1">
      <alignment vertical="center"/>
      <protection hidden="1"/>
    </xf>
    <xf numFmtId="0" fontId="16" fillId="0" borderId="0" xfId="0" applyFont="1" applyAlignment="1" applyProtection="1">
      <alignment vertical="center"/>
      <protection hidden="1"/>
    </xf>
    <xf numFmtId="0" fontId="2" fillId="0" borderId="0" xfId="0" applyFont="1" applyAlignment="1" applyProtection="1">
      <alignment horizontal="center" wrapText="1"/>
      <protection hidden="1"/>
    </xf>
    <xf numFmtId="0" fontId="12" fillId="0" borderId="15" xfId="0" applyFont="1" applyBorder="1" applyAlignment="1" applyProtection="1">
      <alignment horizontal="center" vertical="center" wrapText="1"/>
      <protection hidden="1"/>
    </xf>
    <xf numFmtId="37" fontId="1" fillId="4" borderId="7" xfId="0" applyNumberFormat="1" applyFont="1" applyFill="1" applyBorder="1" applyAlignment="1" applyProtection="1">
      <alignment horizontal="center" vertical="center"/>
      <protection locked="0" hidden="1"/>
    </xf>
    <xf numFmtId="49" fontId="2" fillId="0" borderId="0" xfId="0" applyNumberFormat="1" applyFont="1" applyAlignment="1" applyProtection="1">
      <alignment vertical="center"/>
      <protection hidden="1"/>
    </xf>
    <xf numFmtId="0" fontId="12" fillId="0" borderId="0" xfId="0" applyFont="1" applyAlignment="1" applyProtection="1">
      <alignment horizontal="center" vertical="center" wrapText="1"/>
      <protection hidden="1"/>
    </xf>
    <xf numFmtId="37" fontId="1" fillId="0" borderId="0" xfId="0" applyNumberFormat="1" applyFont="1" applyAlignment="1" applyProtection="1">
      <alignment horizontal="center"/>
      <protection hidden="1"/>
    </xf>
    <xf numFmtId="0" fontId="32" fillId="4" borderId="7" xfId="0" applyFont="1" applyFill="1" applyBorder="1" applyAlignment="1" applyProtection="1">
      <alignment horizontal="center" vertical="center"/>
      <protection locked="0" hidden="1"/>
    </xf>
    <xf numFmtId="37" fontId="1" fillId="0" borderId="0" xfId="0" applyNumberFormat="1" applyFont="1" applyAlignment="1" applyProtection="1">
      <alignment vertical="center"/>
      <protection hidden="1"/>
    </xf>
    <xf numFmtId="0" fontId="9" fillId="0" borderId="0" xfId="0" applyFont="1" applyAlignment="1" applyProtection="1">
      <alignment vertical="center" wrapText="1"/>
      <protection hidden="1"/>
    </xf>
    <xf numFmtId="0" fontId="9" fillId="0" borderId="6" xfId="0" applyFont="1" applyBorder="1" applyAlignment="1" applyProtection="1">
      <alignment horizontal="right" vertical="center"/>
      <protection hidden="1"/>
    </xf>
    <xf numFmtId="0" fontId="33" fillId="4" borderId="7" xfId="0" applyFont="1" applyFill="1" applyBorder="1" applyAlignment="1" applyProtection="1">
      <alignment horizontal="center" vertical="center"/>
      <protection locked="0" hidden="1"/>
    </xf>
    <xf numFmtId="0" fontId="13" fillId="0" borderId="0" xfId="0" applyFont="1" applyAlignment="1" applyProtection="1">
      <alignment vertical="center"/>
      <protection hidden="1"/>
    </xf>
    <xf numFmtId="49" fontId="2" fillId="0" borderId="0" xfId="0" applyNumberFormat="1" applyFont="1" applyAlignment="1" applyProtection="1">
      <alignment horizontal="center" wrapText="1"/>
      <protection hidden="1"/>
    </xf>
    <xf numFmtId="0" fontId="17" fillId="0" borderId="0" xfId="0" applyFont="1" applyAlignment="1" applyProtection="1">
      <alignment wrapText="1"/>
      <protection hidden="1"/>
    </xf>
    <xf numFmtId="165" fontId="1" fillId="4" borderId="7" xfId="0" applyNumberFormat="1" applyFont="1" applyFill="1" applyBorder="1" applyAlignment="1" applyProtection="1">
      <alignment horizontal="center" vertical="center"/>
      <protection locked="0" hidden="1"/>
    </xf>
    <xf numFmtId="0" fontId="1" fillId="0" borderId="0" xfId="0" applyFont="1" applyAlignment="1" applyProtection="1">
      <alignment horizontal="left" vertical="center"/>
      <protection hidden="1"/>
    </xf>
    <xf numFmtId="165" fontId="1" fillId="4" borderId="2" xfId="0" applyNumberFormat="1" applyFont="1" applyFill="1" applyBorder="1" applyAlignment="1" applyProtection="1">
      <alignment horizontal="center" vertical="center"/>
      <protection locked="0" hidden="1"/>
    </xf>
    <xf numFmtId="49" fontId="6" fillId="0" borderId="0" xfId="0" applyNumberFormat="1" applyFont="1" applyProtection="1">
      <protection hidden="1"/>
    </xf>
    <xf numFmtId="49" fontId="12" fillId="0" borderId="0" xfId="0" applyNumberFormat="1" applyFont="1" applyAlignment="1" applyProtection="1">
      <alignment horizontal="center" vertical="center" wrapText="1"/>
      <protection hidden="1"/>
    </xf>
    <xf numFmtId="0" fontId="0" fillId="0" borderId="0" xfId="0" applyAlignment="1" applyProtection="1">
      <alignment horizontal="right" vertical="center"/>
      <protection hidden="1"/>
    </xf>
    <xf numFmtId="49" fontId="6" fillId="0" borderId="0" xfId="0" applyNumberFormat="1" applyFont="1" applyAlignment="1" applyProtection="1">
      <alignment vertical="center"/>
      <protection hidden="1"/>
    </xf>
    <xf numFmtId="49" fontId="9" fillId="0" borderId="0" xfId="0" applyNumberFormat="1" applyFont="1" applyAlignment="1" applyProtection="1">
      <alignment horizontal="center" vertical="center"/>
      <protection hidden="1"/>
    </xf>
    <xf numFmtId="49" fontId="1" fillId="0" borderId="0" xfId="0" applyNumberFormat="1" applyFont="1" applyAlignment="1" applyProtection="1">
      <alignment horizontal="right" vertical="center" wrapText="1"/>
      <protection hidden="1"/>
    </xf>
    <xf numFmtId="49" fontId="9" fillId="0" borderId="0" xfId="0" applyNumberFormat="1" applyFont="1" applyAlignment="1" applyProtection="1">
      <alignment horizontal="right" vertical="center"/>
      <protection hidden="1"/>
    </xf>
    <xf numFmtId="0" fontId="6" fillId="0" borderId="0" xfId="0" applyFont="1" applyAlignment="1" applyProtection="1">
      <alignment horizontal="left" vertical="center"/>
      <protection hidden="1"/>
    </xf>
    <xf numFmtId="0" fontId="9" fillId="4" borderId="7" xfId="0" applyFont="1" applyFill="1" applyBorder="1" applyAlignment="1" applyProtection="1">
      <alignment horizontal="center" vertical="center"/>
      <protection locked="0" hidden="1"/>
    </xf>
    <xf numFmtId="0" fontId="9" fillId="4" borderId="2" xfId="0" applyFont="1" applyFill="1" applyBorder="1" applyAlignment="1" applyProtection="1">
      <alignment horizontal="center" vertical="center"/>
      <protection locked="0" hidden="1"/>
    </xf>
    <xf numFmtId="49" fontId="6" fillId="0" borderId="8" xfId="0" applyNumberFormat="1" applyFont="1" applyBorder="1" applyProtection="1">
      <protection hidden="1"/>
    </xf>
    <xf numFmtId="49" fontId="12" fillId="0" borderId="8" xfId="0" applyNumberFormat="1" applyFont="1" applyBorder="1" applyAlignment="1" applyProtection="1">
      <alignment horizontal="center" vertical="center" wrapText="1"/>
      <protection hidden="1"/>
    </xf>
    <xf numFmtId="49" fontId="2" fillId="0" borderId="8" xfId="0" applyNumberFormat="1" applyFont="1" applyBorder="1" applyProtection="1">
      <protection hidden="1"/>
    </xf>
    <xf numFmtId="49" fontId="1" fillId="0" borderId="8" xfId="0" applyNumberFormat="1" applyFont="1" applyBorder="1" applyProtection="1">
      <protection hidden="1"/>
    </xf>
    <xf numFmtId="49" fontId="1" fillId="0" borderId="18" xfId="0" applyNumberFormat="1" applyFont="1" applyBorder="1" applyProtection="1">
      <protection hidden="1"/>
    </xf>
    <xf numFmtId="49" fontId="6" fillId="0" borderId="5" xfId="0" applyNumberFormat="1" applyFont="1" applyBorder="1" applyProtection="1">
      <protection hidden="1"/>
    </xf>
    <xf numFmtId="49" fontId="12" fillId="0" borderId="5" xfId="0" applyNumberFormat="1" applyFont="1" applyBorder="1" applyAlignment="1" applyProtection="1">
      <alignment horizontal="center" vertical="center" wrapText="1"/>
      <protection hidden="1"/>
    </xf>
    <xf numFmtId="49" fontId="2" fillId="0" borderId="5" xfId="0" applyNumberFormat="1" applyFont="1" applyBorder="1" applyProtection="1">
      <protection hidden="1"/>
    </xf>
    <xf numFmtId="49" fontId="1" fillId="0" borderId="5" xfId="0" applyNumberFormat="1" applyFont="1" applyBorder="1" applyProtection="1">
      <protection hidden="1"/>
    </xf>
    <xf numFmtId="49" fontId="1" fillId="0" borderId="19" xfId="0" applyNumberFormat="1" applyFont="1" applyBorder="1" applyProtection="1">
      <protection hidden="1"/>
    </xf>
    <xf numFmtId="0" fontId="5" fillId="7" borderId="0" xfId="0" applyFont="1" applyFill="1" applyProtection="1">
      <protection hidden="1"/>
    </xf>
    <xf numFmtId="49" fontId="12" fillId="7" borderId="0" xfId="0" applyNumberFormat="1" applyFont="1" applyFill="1" applyAlignment="1" applyProtection="1">
      <alignment horizontal="center" vertical="center" wrapText="1"/>
      <protection hidden="1"/>
    </xf>
    <xf numFmtId="49" fontId="2" fillId="7" borderId="0" xfId="0" applyNumberFormat="1" applyFont="1" applyFill="1" applyProtection="1">
      <protection hidden="1"/>
    </xf>
    <xf numFmtId="49" fontId="1" fillId="7" borderId="0" xfId="0" applyNumberFormat="1" applyFont="1" applyFill="1" applyProtection="1">
      <protection hidden="1"/>
    </xf>
    <xf numFmtId="49" fontId="1" fillId="7" borderId="15" xfId="0" applyNumberFormat="1" applyFont="1" applyFill="1" applyBorder="1" applyProtection="1">
      <protection hidden="1"/>
    </xf>
    <xf numFmtId="0" fontId="22" fillId="0" borderId="0" xfId="0" applyFont="1" applyAlignment="1" applyProtection="1">
      <alignment horizontal="left" vertical="center"/>
      <protection hidden="1"/>
    </xf>
    <xf numFmtId="0" fontId="1" fillId="0" borderId="0" xfId="0" applyFont="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8" xfId="0" applyFont="1" applyBorder="1" applyProtection="1">
      <protection hidden="1"/>
    </xf>
    <xf numFmtId="0" fontId="1" fillId="0" borderId="8" xfId="0" applyFont="1" applyBorder="1" applyAlignment="1" applyProtection="1">
      <alignment horizontal="center"/>
      <protection hidden="1"/>
    </xf>
    <xf numFmtId="0" fontId="1" fillId="0" borderId="18" xfId="0" applyFont="1" applyBorder="1" applyAlignment="1" applyProtection="1">
      <alignment horizontal="center"/>
      <protection hidden="1"/>
    </xf>
    <xf numFmtId="0" fontId="1" fillId="0" borderId="5" xfId="0" applyFont="1" applyBorder="1" applyProtection="1">
      <protection hidden="1"/>
    </xf>
    <xf numFmtId="0" fontId="1" fillId="0" borderId="19" xfId="0" applyFont="1" applyBorder="1" applyProtection="1">
      <protection hidden="1"/>
    </xf>
    <xf numFmtId="0" fontId="1" fillId="7" borderId="0" xfId="0" applyFont="1" applyFill="1" applyProtection="1">
      <protection hidden="1"/>
    </xf>
    <xf numFmtId="0" fontId="1" fillId="7" borderId="15" xfId="0" applyFont="1" applyFill="1" applyBorder="1" applyProtection="1">
      <protection hidden="1"/>
    </xf>
    <xf numFmtId="0" fontId="5" fillId="0" borderId="0" xfId="0" applyFont="1" applyProtection="1">
      <protection hidden="1"/>
    </xf>
    <xf numFmtId="0" fontId="1" fillId="0" borderId="15" xfId="0" applyFont="1" applyBorder="1" applyProtection="1">
      <protection hidden="1"/>
    </xf>
    <xf numFmtId="0" fontId="9" fillId="0" borderId="0" xfId="0" applyFont="1" applyAlignment="1" applyProtection="1">
      <alignment horizontal="left" vertical="center" wrapText="1"/>
      <protection hidden="1"/>
    </xf>
    <xf numFmtId="0" fontId="1" fillId="0" borderId="0" xfId="0" applyFont="1" applyAlignment="1" applyProtection="1">
      <alignment horizontal="center" vertical="center" wrapText="1"/>
      <protection hidden="1"/>
    </xf>
    <xf numFmtId="49" fontId="1" fillId="0" borderId="15" xfId="0" applyNumberFormat="1" applyFont="1" applyBorder="1" applyAlignment="1" applyProtection="1">
      <alignment horizontal="center"/>
      <protection hidden="1"/>
    </xf>
    <xf numFmtId="0" fontId="1" fillId="4" borderId="2" xfId="0" applyFont="1" applyFill="1" applyBorder="1" applyAlignment="1" applyProtection="1">
      <alignment horizontal="center" vertical="center"/>
      <protection locked="0" hidden="1"/>
    </xf>
    <xf numFmtId="0" fontId="1" fillId="0" borderId="18" xfId="0" applyFont="1" applyBorder="1" applyProtection="1">
      <protection hidden="1"/>
    </xf>
    <xf numFmtId="0" fontId="7" fillId="0" borderId="0" xfId="0" applyFont="1" applyProtection="1">
      <protection hidden="1"/>
    </xf>
    <xf numFmtId="49" fontId="12" fillId="0" borderId="0" xfId="0" applyNumberFormat="1" applyFont="1" applyAlignment="1" applyProtection="1">
      <alignment horizontal="center" wrapText="1"/>
      <protection hidden="1"/>
    </xf>
    <xf numFmtId="49" fontId="1" fillId="0" borderId="0" xfId="0" applyNumberFormat="1" applyFont="1" applyAlignment="1" applyProtection="1">
      <alignment horizontal="right" vertical="center"/>
      <protection hidden="1"/>
    </xf>
    <xf numFmtId="49" fontId="1" fillId="0" borderId="0" xfId="0" applyNumberFormat="1" applyFont="1" applyAlignment="1" applyProtection="1">
      <alignment vertical="center"/>
      <protection locked="0" hidden="1"/>
    </xf>
    <xf numFmtId="49" fontId="28" fillId="5" borderId="0" xfId="0" applyNumberFormat="1" applyFont="1" applyFill="1" applyAlignment="1" applyProtection="1">
      <alignment horizontal="center"/>
      <protection hidden="1"/>
    </xf>
    <xf numFmtId="49" fontId="9" fillId="0" borderId="0" xfId="0" applyNumberFormat="1" applyFont="1" applyProtection="1">
      <protection hidden="1"/>
    </xf>
    <xf numFmtId="49" fontId="9" fillId="0" borderId="0" xfId="0" applyNumberFormat="1" applyFont="1" applyAlignment="1" applyProtection="1">
      <alignment horizontal="center" wrapText="1"/>
      <protection hidden="1"/>
    </xf>
    <xf numFmtId="49" fontId="28" fillId="0" borderId="15" xfId="0" applyNumberFormat="1" applyFont="1" applyBorder="1" applyAlignment="1" applyProtection="1">
      <alignment horizontal="center"/>
      <protection hidden="1"/>
    </xf>
    <xf numFmtId="49" fontId="1" fillId="5" borderId="0" xfId="0" applyNumberFormat="1" applyFont="1" applyFill="1" applyAlignment="1" applyProtection="1">
      <alignment horizontal="center" vertical="center"/>
      <protection hidden="1"/>
    </xf>
    <xf numFmtId="0" fontId="12" fillId="0" borderId="0" xfId="0" applyFont="1" applyAlignment="1" applyProtection="1">
      <alignment vertical="top"/>
      <protection hidden="1"/>
    </xf>
    <xf numFmtId="49" fontId="9" fillId="0" borderId="0" xfId="0" applyNumberFormat="1" applyFont="1" applyAlignment="1" applyProtection="1">
      <alignment horizontal="center"/>
      <protection hidden="1"/>
    </xf>
    <xf numFmtId="0" fontId="28" fillId="5" borderId="0" xfId="0" applyFont="1" applyFill="1" applyAlignment="1" applyProtection="1">
      <alignment horizontal="center"/>
      <protection hidden="1"/>
    </xf>
    <xf numFmtId="49" fontId="1" fillId="0" borderId="0" xfId="0" applyNumberFormat="1" applyFont="1" applyAlignment="1" applyProtection="1">
      <alignment horizontal="center"/>
      <protection locked="0" hidden="1"/>
    </xf>
    <xf numFmtId="49" fontId="1" fillId="0" borderId="15" xfId="0" applyNumberFormat="1" applyFont="1" applyBorder="1" applyAlignment="1" applyProtection="1">
      <alignment horizontal="center"/>
      <protection locked="0" hidden="1"/>
    </xf>
    <xf numFmtId="0" fontId="1" fillId="0" borderId="0" xfId="0" applyFont="1" applyAlignment="1" applyProtection="1">
      <alignment horizontal="left" vertical="center" wrapText="1"/>
      <protection hidden="1"/>
    </xf>
    <xf numFmtId="0" fontId="1" fillId="0" borderId="15" xfId="0" applyFont="1" applyBorder="1" applyAlignment="1" applyProtection="1">
      <alignment vertical="center"/>
      <protection hidden="1"/>
    </xf>
    <xf numFmtId="0" fontId="1" fillId="0" borderId="0" xfId="0" applyFont="1" applyAlignment="1" applyProtection="1">
      <alignment vertical="center" wrapText="1"/>
      <protection hidden="1"/>
    </xf>
    <xf numFmtId="0" fontId="7" fillId="0" borderId="0" xfId="0" applyFont="1" applyAlignment="1" applyProtection="1">
      <alignment vertical="center"/>
      <protection hidden="1"/>
    </xf>
    <xf numFmtId="0" fontId="9" fillId="0" borderId="14" xfId="0" applyFont="1" applyBorder="1" applyAlignment="1" applyProtection="1">
      <alignment horizontal="right" vertical="center"/>
      <protection hidden="1"/>
    </xf>
    <xf numFmtId="0" fontId="6" fillId="0" borderId="0" xfId="0" applyFont="1" applyAlignment="1" applyProtection="1">
      <alignment vertical="center"/>
      <protection hidden="1"/>
    </xf>
    <xf numFmtId="0" fontId="31" fillId="0" borderId="0" xfId="0" applyFont="1" applyAlignment="1" applyProtection="1">
      <alignment vertical="center"/>
      <protection hidden="1"/>
    </xf>
    <xf numFmtId="0" fontId="3" fillId="0" borderId="0" xfId="1" applyAlignment="1" applyProtection="1">
      <alignment horizontal="left" vertical="center"/>
      <protection hidden="1"/>
    </xf>
    <xf numFmtId="0" fontId="3" fillId="0" borderId="0" xfId="1" applyAlignment="1" applyProtection="1">
      <alignment vertical="center"/>
      <protection hidden="1"/>
    </xf>
    <xf numFmtId="0" fontId="3" fillId="0" borderId="0" xfId="1" applyAlignment="1" applyProtection="1">
      <alignment horizontal="center" vertical="center"/>
      <protection hidden="1"/>
    </xf>
    <xf numFmtId="0" fontId="1" fillId="0" borderId="0" xfId="0" quotePrefix="1" applyFont="1" applyAlignment="1" applyProtection="1">
      <alignment vertical="center"/>
      <protection hidden="1"/>
    </xf>
    <xf numFmtId="0" fontId="9" fillId="0" borderId="0" xfId="0" quotePrefix="1" applyFont="1" applyAlignment="1" applyProtection="1">
      <alignment horizontal="right" vertical="center"/>
      <protection hidden="1"/>
    </xf>
    <xf numFmtId="0" fontId="7" fillId="0" borderId="0" xfId="0" applyFont="1" applyAlignment="1" applyProtection="1">
      <alignment horizontal="left"/>
      <protection hidden="1"/>
    </xf>
    <xf numFmtId="0" fontId="28" fillId="0" borderId="0" xfId="0" applyFont="1" applyAlignment="1" applyProtection="1">
      <alignment horizontal="left" vertical="center"/>
      <protection hidden="1"/>
    </xf>
    <xf numFmtId="0" fontId="5" fillId="0" borderId="0" xfId="0" applyFont="1" applyAlignment="1" applyProtection="1">
      <alignment horizontal="left" wrapText="1"/>
      <protection hidden="1"/>
    </xf>
    <xf numFmtId="0" fontId="5" fillId="0" borderId="0" xfId="0" applyFont="1" applyAlignment="1" applyProtection="1">
      <alignment horizontal="left"/>
      <protection hidden="1"/>
    </xf>
    <xf numFmtId="0" fontId="5" fillId="0" borderId="15" xfId="0" applyFont="1" applyBorder="1" applyAlignment="1" applyProtection="1">
      <alignment horizontal="left"/>
      <protection hidden="1"/>
    </xf>
    <xf numFmtId="0" fontId="18" fillId="2" borderId="0" xfId="0" applyFont="1" applyFill="1" applyProtection="1">
      <protection hidden="1"/>
    </xf>
    <xf numFmtId="49" fontId="19" fillId="0" borderId="0" xfId="0" applyNumberFormat="1" applyFont="1" applyProtection="1">
      <protection hidden="1"/>
    </xf>
    <xf numFmtId="49" fontId="0" fillId="0" borderId="0" xfId="0" applyNumberFormat="1" applyProtection="1">
      <protection hidden="1"/>
    </xf>
    <xf numFmtId="0" fontId="31" fillId="0" borderId="0" xfId="0" applyFont="1" applyAlignment="1" applyProtection="1">
      <alignment horizontal="left" vertical="center"/>
      <protection hidden="1"/>
    </xf>
    <xf numFmtId="0" fontId="31" fillId="0" borderId="0" xfId="0" applyFont="1" applyAlignment="1" applyProtection="1">
      <alignment horizontal="right" vertical="center"/>
      <protection hidden="1"/>
    </xf>
    <xf numFmtId="0" fontId="31" fillId="0" borderId="0" xfId="0" applyFont="1" applyAlignment="1" applyProtection="1">
      <alignment horizontal="right"/>
      <protection hidden="1"/>
    </xf>
    <xf numFmtId="0" fontId="14" fillId="6" borderId="23" xfId="0" applyFont="1" applyFill="1" applyBorder="1" applyAlignment="1" applyProtection="1">
      <alignment horizontal="center" vertical="center"/>
      <protection hidden="1"/>
    </xf>
    <xf numFmtId="0" fontId="31" fillId="0" borderId="0" xfId="0" applyFont="1" applyAlignment="1" applyProtection="1">
      <alignment vertical="top"/>
      <protection hidden="1"/>
    </xf>
    <xf numFmtId="0" fontId="32" fillId="4" borderId="2" xfId="0" applyFont="1" applyFill="1" applyBorder="1" applyAlignment="1" applyProtection="1">
      <alignment horizontal="center" vertical="center"/>
      <protection locked="0" hidden="1"/>
    </xf>
    <xf numFmtId="49" fontId="6" fillId="0" borderId="0" xfId="0" applyNumberFormat="1" applyFont="1" applyAlignment="1" applyProtection="1">
      <alignment horizontal="center" vertical="center" wrapText="1"/>
      <protection hidden="1"/>
    </xf>
    <xf numFmtId="49" fontId="1" fillId="0" borderId="0" xfId="0" applyNumberFormat="1" applyFont="1" applyAlignment="1" applyProtection="1">
      <alignment horizontal="left" vertical="center"/>
      <protection locked="0" hidden="1"/>
    </xf>
    <xf numFmtId="49" fontId="1" fillId="0" borderId="15" xfId="0" applyNumberFormat="1" applyFont="1" applyBorder="1" applyAlignment="1" applyProtection="1">
      <alignment horizontal="left" vertical="center"/>
      <protection locked="0" hidden="1"/>
    </xf>
    <xf numFmtId="0" fontId="0" fillId="0" borderId="12" xfId="0" applyBorder="1" applyAlignment="1" applyProtection="1">
      <alignment vertical="center"/>
      <protection hidden="1"/>
    </xf>
    <xf numFmtId="0" fontId="31" fillId="0" borderId="12" xfId="0" applyFont="1" applyBorder="1" applyAlignment="1" applyProtection="1">
      <alignment horizontal="right" vertical="center"/>
      <protection hidden="1"/>
    </xf>
    <xf numFmtId="0" fontId="14" fillId="0" borderId="0" xfId="0" applyFont="1" applyAlignment="1" applyProtection="1">
      <alignment horizontal="center" vertical="center"/>
      <protection locked="0" hidden="1"/>
    </xf>
    <xf numFmtId="0" fontId="0" fillId="0" borderId="0" xfId="0" applyAlignment="1" applyProtection="1">
      <alignment horizontal="center" vertical="center"/>
      <protection locked="0" hidden="1"/>
    </xf>
    <xf numFmtId="49" fontId="1" fillId="4" borderId="7" xfId="0" applyNumberFormat="1" applyFont="1" applyFill="1" applyBorder="1" applyAlignment="1" applyProtection="1">
      <alignment horizontal="center" vertical="center"/>
      <protection locked="0" hidden="1"/>
    </xf>
    <xf numFmtId="0" fontId="32" fillId="4" borderId="0" xfId="0" applyFont="1" applyFill="1" applyAlignment="1" applyProtection="1">
      <alignment horizontal="center" vertical="center"/>
      <protection locked="0" hidden="1"/>
    </xf>
    <xf numFmtId="14" fontId="1" fillId="4" borderId="2" xfId="0" applyNumberFormat="1" applyFont="1" applyFill="1" applyBorder="1" applyAlignment="1" applyProtection="1">
      <alignment horizontal="center" vertical="center"/>
      <protection locked="0" hidden="1"/>
    </xf>
    <xf numFmtId="0" fontId="1" fillId="4" borderId="2" xfId="0" applyFont="1" applyFill="1" applyBorder="1" applyAlignment="1" applyProtection="1">
      <alignment horizontal="center" vertical="center"/>
      <protection locked="0" hidden="1"/>
    </xf>
    <xf numFmtId="0" fontId="29" fillId="0" borderId="0" xfId="0" applyFont="1" applyAlignment="1" applyProtection="1">
      <alignment horizontal="center"/>
      <protection hidden="1"/>
    </xf>
    <xf numFmtId="0" fontId="11" fillId="8" borderId="31" xfId="0" applyFont="1" applyFill="1" applyBorder="1" applyAlignment="1" applyProtection="1">
      <alignment horizontal="center" vertical="center" textRotation="90"/>
      <protection hidden="1"/>
    </xf>
    <xf numFmtId="0" fontId="11" fillId="8" borderId="10" xfId="0" applyFont="1" applyFill="1" applyBorder="1" applyAlignment="1" applyProtection="1">
      <alignment horizontal="center" vertical="center" textRotation="90"/>
      <protection hidden="1"/>
    </xf>
    <xf numFmtId="0" fontId="11" fillId="8" borderId="9" xfId="0" applyFont="1" applyFill="1" applyBorder="1" applyAlignment="1" applyProtection="1">
      <alignment horizontal="center" vertical="center" textRotation="90"/>
      <protection hidden="1"/>
    </xf>
    <xf numFmtId="0" fontId="11" fillId="8" borderId="32" xfId="0" applyFont="1" applyFill="1" applyBorder="1" applyAlignment="1" applyProtection="1">
      <alignment horizontal="center" vertical="center" textRotation="90"/>
      <protection hidden="1"/>
    </xf>
    <xf numFmtId="49" fontId="9" fillId="4" borderId="4" xfId="0" applyNumberFormat="1" applyFont="1" applyFill="1" applyBorder="1" applyAlignment="1" applyProtection="1">
      <alignment horizontal="center" vertical="center"/>
      <protection locked="0" hidden="1"/>
    </xf>
    <xf numFmtId="0" fontId="9" fillId="0" borderId="0" xfId="0" applyFont="1" applyAlignment="1" applyProtection="1">
      <alignment horizontal="right" vertical="center"/>
      <protection hidden="1"/>
    </xf>
    <xf numFmtId="0" fontId="26" fillId="10" borderId="12" xfId="0" applyFont="1" applyFill="1" applyBorder="1" applyAlignment="1" applyProtection="1">
      <alignment horizontal="center"/>
      <protection hidden="1"/>
    </xf>
    <xf numFmtId="0" fontId="27" fillId="10" borderId="0" xfId="0" applyFont="1" applyFill="1" applyAlignment="1" applyProtection="1">
      <alignment horizontal="center"/>
      <protection hidden="1"/>
    </xf>
    <xf numFmtId="49" fontId="1" fillId="4" borderId="24" xfId="0" applyNumberFormat="1" applyFont="1" applyFill="1" applyBorder="1" applyAlignment="1" applyProtection="1">
      <alignment horizontal="center" vertical="center"/>
      <protection locked="0" hidden="1"/>
    </xf>
    <xf numFmtId="49" fontId="1" fillId="4" borderId="2" xfId="0" applyNumberFormat="1" applyFont="1" applyFill="1" applyBorder="1" applyAlignment="1" applyProtection="1">
      <alignment horizontal="center" vertical="center"/>
      <protection locked="0" hidden="1"/>
    </xf>
    <xf numFmtId="49" fontId="1" fillId="4" borderId="25" xfId="0" applyNumberFormat="1" applyFont="1" applyFill="1" applyBorder="1" applyAlignment="1" applyProtection="1">
      <alignment horizontal="center" vertical="center"/>
      <protection locked="0" hidden="1"/>
    </xf>
    <xf numFmtId="0" fontId="9" fillId="0" borderId="0" xfId="0" applyFont="1" applyAlignment="1" applyProtection="1">
      <alignment horizontal="right" vertical="center" wrapText="1"/>
      <protection hidden="1"/>
    </xf>
    <xf numFmtId="165" fontId="9" fillId="4" borderId="7" xfId="0" applyNumberFormat="1" applyFont="1" applyFill="1" applyBorder="1" applyAlignment="1" applyProtection="1">
      <alignment horizontal="center" vertical="center"/>
      <protection locked="0" hidden="1"/>
    </xf>
    <xf numFmtId="0" fontId="1" fillId="4" borderId="7" xfId="0" applyFont="1" applyFill="1" applyBorder="1" applyAlignment="1" applyProtection="1">
      <alignment horizontal="center" vertical="center"/>
      <protection locked="0" hidden="1"/>
    </xf>
    <xf numFmtId="0" fontId="0" fillId="4" borderId="7" xfId="0" applyFill="1" applyBorder="1" applyAlignment="1" applyProtection="1">
      <alignment horizontal="center" vertical="center"/>
      <protection locked="0" hidden="1"/>
    </xf>
    <xf numFmtId="0" fontId="0" fillId="4" borderId="2" xfId="0" applyFill="1" applyBorder="1" applyAlignment="1" applyProtection="1">
      <alignment horizontal="center" vertical="center"/>
      <protection locked="0" hidden="1"/>
    </xf>
    <xf numFmtId="44" fontId="25" fillId="9" borderId="0" xfId="2" applyFont="1" applyFill="1" applyBorder="1" applyAlignment="1" applyProtection="1">
      <alignment horizontal="center" vertical="center"/>
      <protection hidden="1"/>
    </xf>
    <xf numFmtId="49" fontId="1" fillId="4" borderId="3" xfId="0" applyNumberFormat="1" applyFont="1" applyFill="1" applyBorder="1" applyAlignment="1" applyProtection="1">
      <alignment horizontal="center" vertical="center"/>
      <protection locked="0" hidden="1"/>
    </xf>
    <xf numFmtId="49" fontId="1" fillId="4" borderId="1" xfId="0" applyNumberFormat="1" applyFont="1" applyFill="1" applyBorder="1" applyAlignment="1" applyProtection="1">
      <alignment horizontal="center" vertical="center"/>
      <protection locked="0" hidden="1"/>
    </xf>
    <xf numFmtId="49" fontId="1" fillId="4" borderId="17" xfId="0" applyNumberFormat="1" applyFont="1" applyFill="1" applyBorder="1" applyAlignment="1" applyProtection="1">
      <alignment horizontal="center" vertical="center"/>
      <protection locked="0" hidden="1"/>
    </xf>
    <xf numFmtId="49" fontId="1" fillId="4" borderId="16" xfId="0" applyNumberFormat="1" applyFont="1" applyFill="1" applyBorder="1" applyAlignment="1" applyProtection="1">
      <alignment horizontal="center" vertical="center"/>
      <protection locked="0" hidden="1"/>
    </xf>
    <xf numFmtId="1" fontId="1" fillId="4" borderId="7" xfId="0" applyNumberFormat="1" applyFont="1" applyFill="1" applyBorder="1" applyAlignment="1" applyProtection="1">
      <alignment horizontal="center" vertical="center"/>
      <protection locked="0" hidden="1"/>
    </xf>
    <xf numFmtId="0" fontId="28" fillId="0" borderId="0" xfId="0" applyFont="1" applyAlignment="1" applyProtection="1">
      <alignment horizontal="center" wrapText="1"/>
      <protection hidden="1"/>
    </xf>
    <xf numFmtId="0" fontId="28" fillId="0" borderId="15" xfId="0" applyFont="1" applyBorder="1" applyAlignment="1" applyProtection="1">
      <alignment horizontal="center" wrapText="1"/>
      <protection hidden="1"/>
    </xf>
    <xf numFmtId="0" fontId="4" fillId="0" borderId="14" xfId="0" applyFont="1" applyBorder="1" applyAlignment="1" applyProtection="1">
      <alignment horizontal="left" wrapText="1"/>
      <protection hidden="1"/>
    </xf>
    <xf numFmtId="0" fontId="4" fillId="0" borderId="0" xfId="0" applyFont="1" applyAlignment="1" applyProtection="1">
      <alignment horizontal="left" wrapText="1"/>
      <protection hidden="1"/>
    </xf>
    <xf numFmtId="0" fontId="9" fillId="0" borderId="0" xfId="0" applyFont="1" applyAlignment="1" applyProtection="1">
      <alignment horizontal="left" vertical="center" wrapText="1"/>
      <protection hidden="1"/>
    </xf>
    <xf numFmtId="49" fontId="1" fillId="4" borderId="7" xfId="0" applyNumberFormat="1" applyFont="1" applyFill="1" applyBorder="1" applyAlignment="1" applyProtection="1">
      <alignment horizontal="left" vertical="center"/>
      <protection locked="0" hidden="1"/>
    </xf>
    <xf numFmtId="49" fontId="1" fillId="4" borderId="17" xfId="0" applyNumberFormat="1" applyFont="1" applyFill="1" applyBorder="1" applyAlignment="1" applyProtection="1">
      <alignment horizontal="left" vertical="center"/>
      <protection locked="0" hidden="1"/>
    </xf>
    <xf numFmtId="0" fontId="14" fillId="3" borderId="9" xfId="0" applyFont="1" applyFill="1" applyBorder="1" applyAlignment="1" applyProtection="1">
      <alignment horizontal="center" vertical="center" textRotation="90"/>
      <protection hidden="1"/>
    </xf>
    <xf numFmtId="0" fontId="14" fillId="3" borderId="10" xfId="0" applyFont="1" applyFill="1" applyBorder="1" applyAlignment="1" applyProtection="1">
      <alignment horizontal="center" vertical="center" textRotation="90"/>
      <protection hidden="1"/>
    </xf>
    <xf numFmtId="0" fontId="14" fillId="6" borderId="23" xfId="0" applyFont="1" applyFill="1" applyBorder="1" applyAlignment="1" applyProtection="1">
      <alignment horizontal="center" vertical="center" wrapText="1"/>
      <protection hidden="1"/>
    </xf>
    <xf numFmtId="0" fontId="31" fillId="0" borderId="0" xfId="0" applyFont="1" applyAlignment="1" applyProtection="1">
      <alignment horizontal="left" vertical="center"/>
      <protection hidden="1"/>
    </xf>
    <xf numFmtId="0" fontId="0" fillId="4" borderId="17" xfId="0" applyFill="1" applyBorder="1" applyAlignment="1" applyProtection="1">
      <alignment horizontal="center" vertical="center"/>
      <protection locked="0" hidden="1"/>
    </xf>
    <xf numFmtId="0" fontId="30" fillId="0" borderId="26" xfId="0" applyFont="1" applyBorder="1" applyAlignment="1" applyProtection="1">
      <alignment horizontal="center" vertical="center" wrapText="1"/>
      <protection hidden="1"/>
    </xf>
    <xf numFmtId="0" fontId="30" fillId="0" borderId="27" xfId="0" applyFont="1" applyBorder="1" applyAlignment="1" applyProtection="1">
      <alignment horizontal="center" vertical="center" wrapText="1"/>
      <protection hidden="1"/>
    </xf>
    <xf numFmtId="49" fontId="1" fillId="4" borderId="2" xfId="0" applyNumberFormat="1" applyFont="1" applyFill="1" applyBorder="1" applyAlignment="1" applyProtection="1">
      <alignment horizontal="left" vertical="center"/>
      <protection locked="0" hidden="1"/>
    </xf>
    <xf numFmtId="49" fontId="1" fillId="4" borderId="16" xfId="0" applyNumberFormat="1" applyFont="1" applyFill="1" applyBorder="1" applyAlignment="1" applyProtection="1">
      <alignment horizontal="left" vertical="center"/>
      <protection locked="0" hidden="1"/>
    </xf>
    <xf numFmtId="49" fontId="1" fillId="4" borderId="4" xfId="0" applyNumberFormat="1" applyFont="1" applyFill="1" applyBorder="1" applyAlignment="1" applyProtection="1">
      <alignment horizontal="left" vertical="center"/>
      <protection locked="0" hidden="1"/>
    </xf>
    <xf numFmtId="49" fontId="1" fillId="4" borderId="28" xfId="0" applyNumberFormat="1" applyFont="1" applyFill="1" applyBorder="1" applyAlignment="1" applyProtection="1">
      <alignment horizontal="left" vertical="center"/>
      <protection locked="0" hidden="1"/>
    </xf>
    <xf numFmtId="0" fontId="14" fillId="7" borderId="29" xfId="0" applyFont="1" applyFill="1" applyBorder="1" applyAlignment="1" applyProtection="1">
      <alignment horizontal="center" vertical="center" wrapText="1"/>
      <protection hidden="1"/>
    </xf>
    <xf numFmtId="0" fontId="14" fillId="7" borderId="23" xfId="0" applyFont="1" applyFill="1" applyBorder="1" applyAlignment="1" applyProtection="1">
      <alignment horizontal="center" vertical="center" wrapText="1"/>
      <protection hidden="1"/>
    </xf>
    <xf numFmtId="0" fontId="14" fillId="7" borderId="23" xfId="0" applyFont="1" applyFill="1" applyBorder="1" applyAlignment="1" applyProtection="1">
      <alignment horizontal="center" vertical="center"/>
      <protection hidden="1"/>
    </xf>
    <xf numFmtId="0" fontId="31" fillId="0" borderId="12" xfId="0" applyFont="1" applyBorder="1" applyAlignment="1" applyProtection="1">
      <alignment horizontal="left" vertical="center"/>
      <protection hidden="1"/>
    </xf>
    <xf numFmtId="14" fontId="0" fillId="4" borderId="7" xfId="0" applyNumberFormat="1" applyFill="1" applyBorder="1" applyAlignment="1" applyProtection="1">
      <alignment horizontal="center" vertical="center"/>
      <protection locked="0" hidden="1"/>
    </xf>
    <xf numFmtId="14" fontId="0" fillId="4" borderId="30" xfId="0" applyNumberFormat="1" applyFill="1" applyBorder="1" applyAlignment="1" applyProtection="1">
      <alignment horizontal="center" vertical="center"/>
      <protection locked="0" hidden="1"/>
    </xf>
    <xf numFmtId="0" fontId="0" fillId="4" borderId="30" xfId="0" applyFill="1" applyBorder="1" applyAlignment="1" applyProtection="1">
      <alignment horizontal="center" vertical="center"/>
      <protection locked="0" hidden="1"/>
    </xf>
    <xf numFmtId="0" fontId="14" fillId="3" borderId="11"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0" xfId="0" applyFont="1" applyFill="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20" xfId="0" applyFont="1" applyFill="1" applyBorder="1" applyAlignment="1" applyProtection="1">
      <alignment horizontal="center" vertical="center"/>
      <protection hidden="1"/>
    </xf>
    <xf numFmtId="0" fontId="14" fillId="3" borderId="21" xfId="0" applyFont="1" applyFill="1" applyBorder="1" applyAlignment="1" applyProtection="1">
      <alignment horizontal="center" vertical="center"/>
      <protection hidden="1"/>
    </xf>
    <xf numFmtId="0" fontId="14" fillId="3" borderId="22" xfId="0" applyFont="1" applyFill="1" applyBorder="1" applyAlignment="1" applyProtection="1">
      <alignment horizontal="center" vertical="center"/>
      <protection hidden="1"/>
    </xf>
    <xf numFmtId="0" fontId="0" fillId="4" borderId="0" xfId="0" applyFill="1" applyAlignment="1" applyProtection="1">
      <alignment horizontal="center" vertical="center"/>
      <protection locked="0" hidden="1"/>
    </xf>
    <xf numFmtId="0" fontId="18" fillId="2" borderId="0" xfId="0" applyFont="1" applyFill="1" applyAlignment="1" applyProtection="1">
      <alignment horizontal="center"/>
      <protection hidden="1"/>
    </xf>
    <xf numFmtId="0" fontId="18" fillId="0" borderId="0" xfId="0" applyFont="1" applyAlignment="1" applyProtection="1">
      <alignment horizontal="center"/>
      <protection hidden="1"/>
    </xf>
    <xf numFmtId="0" fontId="18" fillId="0" borderId="15" xfId="0" applyFont="1" applyBorder="1" applyAlignment="1" applyProtection="1">
      <alignment horizontal="center"/>
      <protection hidden="1"/>
    </xf>
    <xf numFmtId="9" fontId="1" fillId="4" borderId="7" xfId="3" applyFont="1" applyFill="1" applyBorder="1" applyAlignment="1" applyProtection="1">
      <alignment horizontal="left" vertical="center"/>
      <protection locked="0" hidden="1"/>
    </xf>
    <xf numFmtId="9" fontId="1" fillId="4" borderId="17" xfId="3" applyFont="1" applyFill="1" applyBorder="1" applyAlignment="1" applyProtection="1">
      <alignment horizontal="left" vertical="center"/>
      <protection locked="0" hidden="1"/>
    </xf>
    <xf numFmtId="9" fontId="1" fillId="4" borderId="2" xfId="3" applyFont="1" applyFill="1" applyBorder="1" applyAlignment="1" applyProtection="1">
      <alignment horizontal="left" vertical="center"/>
      <protection locked="0" hidden="1"/>
    </xf>
    <xf numFmtId="9" fontId="1" fillId="4" borderId="16" xfId="3" applyFont="1" applyFill="1" applyBorder="1" applyAlignment="1" applyProtection="1">
      <alignment horizontal="left" vertical="center"/>
      <protection locked="0" hidden="1"/>
    </xf>
    <xf numFmtId="14" fontId="1" fillId="4" borderId="7" xfId="0" applyNumberFormat="1" applyFont="1" applyFill="1" applyBorder="1" applyAlignment="1" applyProtection="1">
      <alignment horizontal="center" vertical="center"/>
      <protection locked="0" hidden="1"/>
    </xf>
    <xf numFmtId="14" fontId="1" fillId="4" borderId="17" xfId="0" applyNumberFormat="1" applyFont="1" applyFill="1" applyBorder="1" applyAlignment="1" applyProtection="1">
      <alignment horizontal="center" vertical="center"/>
      <protection locked="0" hidden="1"/>
    </xf>
    <xf numFmtId="0" fontId="9" fillId="0" borderId="14" xfId="0" applyFont="1" applyBorder="1" applyAlignment="1" applyProtection="1">
      <alignment horizontal="right" vertical="center" wrapText="1"/>
      <protection hidden="1"/>
    </xf>
    <xf numFmtId="0" fontId="17" fillId="0" borderId="0" xfId="0" applyFont="1" applyAlignment="1" applyProtection="1">
      <alignment horizontal="center" wrapText="1"/>
      <protection hidden="1"/>
    </xf>
    <xf numFmtId="0" fontId="17" fillId="0" borderId="4" xfId="0" applyFont="1" applyBorder="1" applyAlignment="1" applyProtection="1">
      <alignment horizontal="center" wrapText="1"/>
      <protection hidden="1"/>
    </xf>
    <xf numFmtId="0" fontId="17" fillId="0" borderId="0" xfId="0" applyFont="1" applyAlignment="1" applyProtection="1">
      <alignment horizontal="center"/>
      <protection hidden="1"/>
    </xf>
    <xf numFmtId="0" fontId="12" fillId="7" borderId="14" xfId="0" applyFont="1" applyFill="1" applyBorder="1" applyAlignment="1" applyProtection="1">
      <alignment horizontal="left" wrapText="1"/>
      <protection hidden="1"/>
    </xf>
    <xf numFmtId="0" fontId="12" fillId="7" borderId="0" xfId="0" applyFont="1" applyFill="1" applyAlignment="1" applyProtection="1">
      <alignment horizontal="left" wrapText="1"/>
      <protection hidden="1"/>
    </xf>
    <xf numFmtId="0" fontId="12" fillId="7" borderId="15" xfId="0" applyFont="1" applyFill="1" applyBorder="1" applyAlignment="1" applyProtection="1">
      <alignment horizontal="left" wrapText="1"/>
      <protection hidden="1"/>
    </xf>
    <xf numFmtId="0" fontId="23" fillId="0" borderId="0" xfId="0" applyFont="1" applyAlignment="1" applyProtection="1">
      <alignment horizontal="left" vertical="center" wrapText="1"/>
      <protection hidden="1"/>
    </xf>
    <xf numFmtId="0" fontId="2" fillId="0" borderId="0" xfId="0" applyFont="1" applyAlignment="1" applyProtection="1">
      <alignment horizontal="right" vertical="center"/>
      <protection locked="0" hidden="1"/>
    </xf>
    <xf numFmtId="0" fontId="3" fillId="0" borderId="0" xfId="1" applyAlignment="1" applyProtection="1">
      <alignment horizontal="left" vertical="center"/>
      <protection hidden="1"/>
    </xf>
    <xf numFmtId="0" fontId="3" fillId="0" borderId="15" xfId="1" applyBorder="1" applyAlignment="1" applyProtection="1">
      <alignment horizontal="left" vertical="center"/>
      <protection hidden="1"/>
    </xf>
    <xf numFmtId="0" fontId="3" fillId="0" borderId="0" xfId="1" applyAlignment="1" applyProtection="1">
      <alignment horizontal="left" vertical="center"/>
      <protection locked="0" hidden="1"/>
    </xf>
    <xf numFmtId="0" fontId="3" fillId="0" borderId="15" xfId="1" applyBorder="1" applyAlignment="1" applyProtection="1">
      <alignment horizontal="left" vertical="center"/>
      <protection locked="0" hidden="1"/>
    </xf>
    <xf numFmtId="0" fontId="9" fillId="0" borderId="14" xfId="0" applyFont="1" applyBorder="1" applyAlignment="1" applyProtection="1">
      <alignment horizontal="left" vertical="center" wrapText="1"/>
      <protection hidden="1"/>
    </xf>
    <xf numFmtId="0" fontId="5" fillId="7" borderId="0" xfId="0" applyFont="1" applyFill="1" applyAlignment="1" applyProtection="1">
      <alignment horizontal="left" wrapText="1"/>
      <protection hidden="1"/>
    </xf>
    <xf numFmtId="0" fontId="5" fillId="7" borderId="0" xfId="0" applyFont="1" applyFill="1" applyAlignment="1" applyProtection="1">
      <alignment horizontal="left"/>
      <protection hidden="1"/>
    </xf>
    <xf numFmtId="0" fontId="5" fillId="7" borderId="15" xfId="0" applyFont="1" applyFill="1" applyBorder="1" applyAlignment="1" applyProtection="1">
      <alignment horizontal="left"/>
      <protection hidden="1"/>
    </xf>
    <xf numFmtId="0" fontId="10" fillId="0" borderId="0" xfId="0" applyFont="1" applyAlignment="1" applyProtection="1">
      <alignment horizontal="left" vertical="center" wrapText="1"/>
      <protection hidden="1"/>
    </xf>
    <xf numFmtId="0" fontId="33" fillId="4" borderId="2" xfId="0" applyFont="1" applyFill="1" applyBorder="1" applyAlignment="1" applyProtection="1">
      <alignment horizontal="center" vertical="center"/>
      <protection locked="0" hidden="1"/>
    </xf>
    <xf numFmtId="0" fontId="0" fillId="4" borderId="12" xfId="0" applyFill="1" applyBorder="1" applyAlignment="1" applyProtection="1">
      <alignment horizontal="center" vertical="center"/>
      <protection locked="0" hidden="1"/>
    </xf>
    <xf numFmtId="0" fontId="0" fillId="4" borderId="13" xfId="0" applyFill="1" applyBorder="1" applyAlignment="1" applyProtection="1">
      <alignment horizontal="center" vertical="center"/>
      <protection locked="0" hidden="1"/>
    </xf>
    <xf numFmtId="0" fontId="6" fillId="0" borderId="0" xfId="0" applyFont="1" applyProtection="1"/>
    <xf numFmtId="0" fontId="0" fillId="0" borderId="0" xfId="0" applyProtection="1"/>
    <xf numFmtId="0" fontId="1" fillId="0" borderId="0" xfId="0" applyFont="1" applyAlignment="1" applyProtection="1">
      <alignment wrapText="1"/>
    </xf>
    <xf numFmtId="0" fontId="1" fillId="0" borderId="0" xfId="0" applyFont="1" applyProtection="1"/>
    <xf numFmtId="0" fontId="14" fillId="6" borderId="23" xfId="0" applyFont="1" applyFill="1" applyBorder="1" applyAlignment="1" applyProtection="1">
      <alignment vertical="center"/>
      <protection hidden="1"/>
    </xf>
    <xf numFmtId="0" fontId="14" fillId="6" borderId="29" xfId="0" applyFont="1" applyFill="1" applyBorder="1" applyAlignment="1" applyProtection="1">
      <alignment horizontal="center" vertical="center" wrapText="1"/>
      <protection hidden="1"/>
    </xf>
    <xf numFmtId="0" fontId="14" fillId="7" borderId="23" xfId="0" applyFont="1" applyFill="1" applyBorder="1" applyAlignment="1" applyProtection="1">
      <alignment vertical="center"/>
      <protection hidden="1"/>
    </xf>
  </cellXfs>
  <cellStyles count="4">
    <cellStyle name="Link" xfId="1" builtinId="8"/>
    <cellStyle name="Prozent" xfId="3" builtinId="5"/>
    <cellStyle name="Standard" xfId="0" builtinId="0"/>
    <cellStyle name="Währung" xfId="2" builtinId="4"/>
  </cellStyles>
  <dxfs count="0"/>
  <tableStyles count="0" defaultTableStyle="TableStyleMedium2" defaultPivotStyle="PivotStyleLight16"/>
  <colors>
    <mruColors>
      <color rgb="FFCCFFCC"/>
      <color rgb="FFEAEAEA"/>
      <color rgb="FFFFFFCC"/>
      <color rgb="FFFFCCFF"/>
      <color rgb="FF6E1E82"/>
      <color rgb="FF9AD8F7"/>
      <color rgb="FF00AAE1"/>
      <color rgb="FF61C7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141233</xdr:colOff>
      <xdr:row>18</xdr:row>
      <xdr:rowOff>70288</xdr:rowOff>
    </xdr:from>
    <xdr:to>
      <xdr:col>6</xdr:col>
      <xdr:colOff>29561</xdr:colOff>
      <xdr:row>18</xdr:row>
      <xdr:rowOff>177363</xdr:rowOff>
    </xdr:to>
    <xdr:sp macro="" textlink="">
      <xdr:nvSpPr>
        <xdr:cNvPr id="2" name="Pfeil: nach rechts 1">
          <a:extLst>
            <a:ext uri="{FF2B5EF4-FFF2-40B4-BE49-F238E27FC236}">
              <a16:creationId xmlns:a16="http://schemas.microsoft.com/office/drawing/2014/main" id="{D84E5CFC-30B1-44E8-B422-7550DD25E83A}"/>
            </a:ext>
          </a:extLst>
        </xdr:cNvPr>
        <xdr:cNvSpPr/>
      </xdr:nvSpPr>
      <xdr:spPr>
        <a:xfrm>
          <a:off x="4969423" y="3788322"/>
          <a:ext cx="571500" cy="1070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CH" sz="1100"/>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zeiss.com/semiconductor-manufacturing-technology/impressum/documents-of-carl-zeiss-smt-switzerland-ag.html" TargetMode="External"/><Relationship Id="rId7" Type="http://schemas.openxmlformats.org/officeDocument/2006/relationships/vmlDrawing" Target="../drawings/vmlDrawing1.vml"/><Relationship Id="rId2" Type="http://schemas.openxmlformats.org/officeDocument/2006/relationships/hyperlink" Target="https://www.zeiss.de/semiconductor-manufacturing-technology/impressum/dokumente-carl-zeiss-smt-switzerland-ag.html" TargetMode="External"/><Relationship Id="rId1" Type="http://schemas.openxmlformats.org/officeDocument/2006/relationships/hyperlink" Target="http://www.responsiblebusiness.org/code-of-conduct"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zeiss.de/corporate/lieferanten/zeiss-lieferanten/dokumente-fuer-lieferanten.html"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S183"/>
  <sheetViews>
    <sheetView showGridLines="0" tabSelected="1" zoomScale="112" zoomScaleNormal="112" zoomScaleSheetLayoutView="111" zoomScalePageLayoutView="78" workbookViewId="0">
      <selection activeCell="M4" sqref="M4"/>
    </sheetView>
  </sheetViews>
  <sheetFormatPr baseColWidth="10" defaultColWidth="10.28515625" defaultRowHeight="12.75" x14ac:dyDescent="0.2"/>
  <cols>
    <col min="1" max="1" width="3.7109375" bestFit="1" customWidth="1"/>
    <col min="2" max="2" width="36.7109375" customWidth="1"/>
    <col min="3" max="3" width="12.140625" customWidth="1"/>
    <col min="5" max="5" width="10.28515625" customWidth="1"/>
    <col min="6" max="6" width="16.140625" customWidth="1"/>
    <col min="10" max="10" width="13.140625" customWidth="1"/>
    <col min="12" max="12" width="11.7109375" bestFit="1" customWidth="1"/>
    <col min="13" max="13" width="11.140625" customWidth="1"/>
    <col min="15" max="15" width="48.7109375" customWidth="1"/>
  </cols>
  <sheetData>
    <row r="1" spans="1:13" ht="27.75" x14ac:dyDescent="0.2">
      <c r="A1" s="177" t="s">
        <v>20</v>
      </c>
      <c r="B1" s="177"/>
      <c r="C1" s="177"/>
      <c r="D1" s="177"/>
      <c r="E1" s="177"/>
      <c r="F1" s="177"/>
      <c r="G1" s="177"/>
      <c r="H1" s="177"/>
      <c r="I1" s="177"/>
      <c r="J1" s="177"/>
      <c r="K1" s="177"/>
      <c r="L1" s="177"/>
      <c r="M1" s="177"/>
    </row>
    <row r="2" spans="1:13" ht="7.5" customHeight="1" thickBot="1" x14ac:dyDescent="0.25">
      <c r="A2" s="7"/>
      <c r="B2" s="8"/>
      <c r="C2" s="8"/>
      <c r="D2" s="8"/>
      <c r="E2" s="8"/>
      <c r="F2" s="8"/>
      <c r="G2" s="9"/>
      <c r="H2" s="8"/>
      <c r="I2" s="8"/>
      <c r="J2" s="8"/>
      <c r="K2" s="8"/>
      <c r="L2" s="10"/>
      <c r="M2" s="10"/>
    </row>
    <row r="3" spans="1:13" ht="15.75" customHeight="1" x14ac:dyDescent="0.25">
      <c r="A3" s="163" t="str">
        <f>IF($M$4="Deutsch","vom Lieferanten auszufüllen","to be filled in by supplier")</f>
        <v>vom Lieferanten auszufüllen</v>
      </c>
      <c r="B3" s="11" t="str">
        <f>IF($M$4="Deutsch","1. Allgemeine Unternehmensdaten","1. General company data")</f>
        <v>1. Allgemeine Unternehmensdaten</v>
      </c>
      <c r="C3" s="12"/>
      <c r="D3" s="12"/>
      <c r="E3" s="12"/>
      <c r="F3" s="12"/>
      <c r="G3" s="12"/>
      <c r="H3" s="12"/>
      <c r="I3" s="12"/>
      <c r="J3" s="12"/>
      <c r="K3" s="12"/>
      <c r="L3" s="12"/>
      <c r="M3" s="13" t="s">
        <v>16</v>
      </c>
    </row>
    <row r="4" spans="1:13" ht="22.5" customHeight="1" x14ac:dyDescent="0.2">
      <c r="A4" s="162"/>
      <c r="B4" s="185" t="str">
        <f>IF($M$4="English",Sprachen!A2,Sprachen!B2)</f>
        <v>Lieferanten von Produktionsmaterialien füllen bitte die Abschnitte 1 bis 6 aus. Dienstleistungsanbieter füllen bitte die Abschnitte 1, 2, 3, 4.1 und 6 aus. 
Sollten einzelne Felder für Ihr Unternehmen nicht relevant sein (bitte mit „n.a.“ kennzeichnen) oder vertrauliche Unternehmensinformationen enthalten sein (bitte mit „conf.“ kennzeichnen).</v>
      </c>
      <c r="C4" s="186"/>
      <c r="D4" s="186"/>
      <c r="E4" s="186"/>
      <c r="F4" s="186"/>
      <c r="G4" s="186"/>
      <c r="H4" s="186"/>
      <c r="I4" s="186"/>
      <c r="J4" s="186"/>
      <c r="K4" s="186"/>
      <c r="L4" s="14" t="str">
        <f>IF($M$4="Deutsch","Sprache","Language")</f>
        <v>Sprache</v>
      </c>
      <c r="M4" s="15" t="s">
        <v>25</v>
      </c>
    </row>
    <row r="5" spans="1:13" ht="9.9499999999999993" customHeight="1" x14ac:dyDescent="0.2">
      <c r="A5" s="162"/>
      <c r="B5" s="16"/>
      <c r="C5" s="16"/>
      <c r="D5" s="16"/>
      <c r="E5" s="16"/>
      <c r="F5" s="16"/>
      <c r="G5" s="16"/>
      <c r="H5" s="16"/>
      <c r="I5" s="16"/>
      <c r="J5" s="16"/>
      <c r="K5" s="16"/>
      <c r="L5" s="16"/>
      <c r="M5" s="17"/>
    </row>
    <row r="6" spans="1:13" s="1" customFormat="1" ht="20.100000000000001" customHeight="1" x14ac:dyDescent="0.2">
      <c r="A6" s="162"/>
      <c r="B6" s="18" t="str">
        <f>IF($M$4="Deutsch","Firmenname:","Name of the Company:")</f>
        <v>Firmenname:</v>
      </c>
      <c r="C6" s="156"/>
      <c r="D6" s="156"/>
      <c r="E6" s="156"/>
      <c r="F6" s="156"/>
      <c r="G6" s="156"/>
      <c r="H6" s="156"/>
      <c r="I6" s="156"/>
      <c r="J6" s="156"/>
      <c r="K6" s="156"/>
      <c r="L6" s="156"/>
      <c r="M6" s="180"/>
    </row>
    <row r="7" spans="1:13" s="1" customFormat="1" ht="20.100000000000001" customHeight="1" x14ac:dyDescent="0.2">
      <c r="A7" s="162"/>
      <c r="B7" s="18" t="str">
        <f>IF($M$4="Deutsch","Adresse:","Adress:")</f>
        <v>Adresse:</v>
      </c>
      <c r="C7" s="170"/>
      <c r="D7" s="170"/>
      <c r="E7" s="170"/>
      <c r="F7" s="170"/>
      <c r="G7" s="170"/>
      <c r="H7" s="170"/>
      <c r="I7" s="170"/>
      <c r="J7" s="170"/>
      <c r="K7" s="170"/>
      <c r="L7" s="170"/>
      <c r="M7" s="181"/>
    </row>
    <row r="8" spans="1:13" s="1" customFormat="1" ht="20.100000000000001" customHeight="1" x14ac:dyDescent="0.2">
      <c r="A8" s="162"/>
      <c r="B8" s="18" t="str">
        <f>IF($M$4="Deutsch","PLZ Ort:","ZIP-Code/City:")</f>
        <v>PLZ Ort:</v>
      </c>
      <c r="C8" s="170"/>
      <c r="D8" s="170"/>
      <c r="E8" s="170"/>
      <c r="F8" s="170"/>
      <c r="G8" s="170"/>
      <c r="H8" s="170"/>
      <c r="I8" s="170"/>
      <c r="J8" s="170"/>
      <c r="K8" s="170"/>
      <c r="L8" s="170"/>
      <c r="M8" s="181"/>
    </row>
    <row r="9" spans="1:13" s="1" customFormat="1" ht="20.100000000000001" customHeight="1" x14ac:dyDescent="0.2">
      <c r="A9" s="162"/>
      <c r="B9" s="18" t="str">
        <f>IF($M$4="Deutsch","Land:","Country:")</f>
        <v>Land:</v>
      </c>
      <c r="C9" s="170"/>
      <c r="D9" s="170"/>
      <c r="E9" s="170"/>
      <c r="F9" s="170"/>
      <c r="G9" s="170"/>
      <c r="H9" s="170"/>
      <c r="I9" s="170"/>
      <c r="J9" s="170"/>
      <c r="K9" s="170"/>
      <c r="L9" s="170"/>
      <c r="M9" s="181"/>
    </row>
    <row r="10" spans="1:13" s="1" customFormat="1" ht="9.9499999999999993" customHeight="1" x14ac:dyDescent="0.2">
      <c r="A10" s="162"/>
      <c r="B10" s="22"/>
      <c r="C10" s="22"/>
      <c r="D10" s="22"/>
      <c r="E10" s="22"/>
      <c r="F10" s="22"/>
      <c r="G10" s="22"/>
      <c r="H10" s="22"/>
      <c r="I10" s="22"/>
      <c r="J10" s="22"/>
      <c r="K10" s="22"/>
      <c r="L10" s="22"/>
      <c r="M10" s="23"/>
    </row>
    <row r="11" spans="1:13" s="1" customFormat="1" ht="20.100000000000001" customHeight="1" x14ac:dyDescent="0.2">
      <c r="A11" s="162"/>
      <c r="B11" s="18" t="str">
        <f>IF($M$4="Deutsch","Kommunikationssprache:","Communication Language:")</f>
        <v>Kommunikationssprache:</v>
      </c>
      <c r="C11" s="182"/>
      <c r="D11" s="182"/>
      <c r="E11" s="182"/>
      <c r="F11" s="22"/>
      <c r="G11" s="22"/>
      <c r="H11" s="22"/>
      <c r="I11" s="24" t="str">
        <f>IF($M$4="Deutsch","Internetseite:","Internet Homepage:")</f>
        <v>Internetseite:</v>
      </c>
      <c r="J11" s="156"/>
      <c r="K11" s="156"/>
      <c r="L11" s="156"/>
      <c r="M11" s="180"/>
    </row>
    <row r="12" spans="1:13" s="1" customFormat="1" ht="9.9499999999999993" customHeight="1" x14ac:dyDescent="0.2">
      <c r="A12" s="162"/>
      <c r="B12" s="25"/>
      <c r="C12" s="22"/>
      <c r="D12" s="22"/>
      <c r="E12" s="22"/>
      <c r="F12" s="22"/>
      <c r="G12" s="22"/>
      <c r="H12" s="22"/>
      <c r="I12" s="22"/>
      <c r="J12" s="22"/>
      <c r="K12" s="22"/>
      <c r="L12" s="22"/>
      <c r="M12" s="23"/>
    </row>
    <row r="13" spans="1:13" s="1" customFormat="1" ht="20.100000000000001" customHeight="1" x14ac:dyDescent="0.2">
      <c r="A13" s="162"/>
      <c r="B13" s="18" t="str">
        <f>IF($M$4="Deutsch","VAT Nr.:","VAT No.:")</f>
        <v>VAT Nr.:</v>
      </c>
      <c r="C13" s="182"/>
      <c r="D13" s="182"/>
      <c r="E13" s="182"/>
      <c r="F13" s="26"/>
      <c r="G13" s="22"/>
      <c r="H13" s="27"/>
      <c r="I13" s="27"/>
      <c r="J13" s="27"/>
      <c r="K13" s="27"/>
      <c r="L13" s="27"/>
      <c r="M13" s="27"/>
    </row>
    <row r="14" spans="1:13" s="1" customFormat="1" ht="9.9499999999999993" customHeight="1" x14ac:dyDescent="0.2">
      <c r="A14" s="162"/>
      <c r="B14" s="25"/>
      <c r="C14" s="22"/>
      <c r="D14" s="22"/>
      <c r="E14" s="22"/>
      <c r="F14" s="22"/>
      <c r="G14" s="22"/>
      <c r="H14" s="22"/>
      <c r="I14" s="22"/>
      <c r="J14" s="22"/>
      <c r="K14" s="22"/>
      <c r="L14" s="22"/>
      <c r="M14" s="23"/>
    </row>
    <row r="15" spans="1:13" s="1" customFormat="1" ht="20.100000000000001" customHeight="1" x14ac:dyDescent="0.2">
      <c r="A15" s="162"/>
      <c r="B15" s="18" t="str">
        <f>IF($M$4="Deutsch","Telefon:","Phone:")</f>
        <v>Telefon:</v>
      </c>
      <c r="C15" s="156"/>
      <c r="D15" s="156"/>
      <c r="E15" s="156"/>
      <c r="F15" s="22"/>
      <c r="G15" s="22"/>
      <c r="H15" s="28"/>
      <c r="I15" s="24" t="str">
        <f>IF($M$4="Deutsch","E-Mail-Adresse für die Übermittlung von Bestellungen:","Email adress for PO transmission:")</f>
        <v>E-Mail-Adresse für die Übermittlung von Bestellungen:</v>
      </c>
      <c r="J15" s="156"/>
      <c r="K15" s="156"/>
      <c r="L15" s="156"/>
      <c r="M15" s="180"/>
    </row>
    <row r="16" spans="1:13" s="1" customFormat="1" ht="9.9499999999999993" customHeight="1" x14ac:dyDescent="0.2">
      <c r="A16" s="162"/>
      <c r="B16" s="25"/>
      <c r="C16" s="22"/>
      <c r="D16" s="22"/>
      <c r="E16" s="22"/>
      <c r="F16" s="22"/>
      <c r="G16" s="22"/>
      <c r="H16" s="22"/>
      <c r="I16" s="22"/>
      <c r="J16" s="22"/>
      <c r="K16" s="22"/>
      <c r="L16" s="22"/>
      <c r="M16" s="23"/>
    </row>
    <row r="17" spans="1:13" s="1" customFormat="1" ht="20.100000000000001" customHeight="1" x14ac:dyDescent="0.2">
      <c r="A17" s="162"/>
      <c r="B17" s="18" t="str">
        <f>IF($M$4="Deutsch","Gründungsjahr:","Foundation (year):")</f>
        <v>Gründungsjahr:</v>
      </c>
      <c r="C17" s="182"/>
      <c r="D17" s="182"/>
      <c r="E17" s="182"/>
      <c r="F17" s="22"/>
      <c r="G17" s="22"/>
      <c r="H17" s="27"/>
      <c r="I17" s="27"/>
      <c r="J17" s="27"/>
      <c r="K17" s="27"/>
      <c r="L17" s="27"/>
      <c r="M17" s="29"/>
    </row>
    <row r="18" spans="1:13" s="1" customFormat="1" x14ac:dyDescent="0.2">
      <c r="A18" s="162"/>
      <c r="B18" s="18"/>
      <c r="C18" s="30"/>
      <c r="D18" s="30"/>
      <c r="E18" s="30"/>
      <c r="F18" s="22"/>
      <c r="G18" s="22"/>
      <c r="H18" s="27"/>
      <c r="I18" s="160" t="str">
        <f>IF($M$4="Deutsch","Partner","Associate partner")</f>
        <v>Partner</v>
      </c>
      <c r="J18" s="160"/>
      <c r="K18" s="160"/>
      <c r="L18" s="160"/>
      <c r="M18" s="31" t="str">
        <f>IF($M$4="Deutsch","% Kapital","% Capital")</f>
        <v>% Kapital</v>
      </c>
    </row>
    <row r="19" spans="1:13" s="1" customFormat="1" ht="20.100000000000001" customHeight="1" x14ac:dyDescent="0.2">
      <c r="A19" s="162"/>
      <c r="B19" s="32" t="str">
        <f>IF($M$4="Deutsch","Eigentumsverhältnis:","Ownership:")</f>
        <v>Eigentumsverhältnis:</v>
      </c>
      <c r="C19" s="156"/>
      <c r="D19" s="156"/>
      <c r="E19" s="156"/>
      <c r="F19" s="22"/>
      <c r="G19" s="27"/>
      <c r="H19" s="24" t="str">
        <f>IF($M$4="Deutsch","Eigentümerstruktur:","Ownership-Structure:")</f>
        <v>Eigentümerstruktur:</v>
      </c>
      <c r="I19" s="178"/>
      <c r="J19" s="156"/>
      <c r="K19" s="156"/>
      <c r="L19" s="169"/>
      <c r="M19" s="33"/>
    </row>
    <row r="20" spans="1:13" ht="20.100000000000001" customHeight="1" x14ac:dyDescent="0.2">
      <c r="A20" s="162"/>
      <c r="B20" s="34"/>
      <c r="C20" s="35"/>
      <c r="D20" s="35"/>
      <c r="E20" s="35"/>
      <c r="F20" s="36"/>
      <c r="G20" s="36"/>
      <c r="H20" s="7"/>
      <c r="I20" s="179"/>
      <c r="J20" s="170"/>
      <c r="K20" s="170"/>
      <c r="L20" s="171"/>
      <c r="M20" s="33"/>
    </row>
    <row r="21" spans="1:13" ht="20.100000000000001" customHeight="1" x14ac:dyDescent="0.2">
      <c r="A21" s="162"/>
      <c r="B21" s="18" t="str">
        <f>IF($M$4="Deutsch","Fertigungsort für SMTCH-Teile:","Place of Manufacturing-Site for SMTCH-Parts:")</f>
        <v>Fertigungsort für SMTCH-Teile:</v>
      </c>
      <c r="C21" s="156"/>
      <c r="D21" s="156"/>
      <c r="E21" s="156"/>
      <c r="F21" s="36"/>
      <c r="G21" s="36"/>
      <c r="H21" s="7"/>
      <c r="I21" s="179"/>
      <c r="J21" s="170"/>
      <c r="K21" s="170"/>
      <c r="L21" s="171"/>
      <c r="M21" s="33"/>
    </row>
    <row r="22" spans="1:13" ht="20.100000000000001" customHeight="1" x14ac:dyDescent="0.2">
      <c r="A22" s="162"/>
      <c r="B22" s="37"/>
      <c r="C22" s="35"/>
      <c r="D22" s="35"/>
      <c r="E22" s="35"/>
      <c r="F22" s="36"/>
      <c r="G22" s="36"/>
      <c r="H22" s="7"/>
      <c r="I22" s="38"/>
      <c r="J22" s="36"/>
      <c r="K22" s="39"/>
      <c r="L22" s="39"/>
      <c r="M22" s="40"/>
    </row>
    <row r="23" spans="1:13" ht="20.100000000000001" customHeight="1" x14ac:dyDescent="0.2">
      <c r="A23" s="162"/>
      <c r="B23" s="41" t="str">
        <f>IF($M$4="Deutsch","Ansprechpartner","Responsiblese")</f>
        <v>Ansprechpartner</v>
      </c>
      <c r="C23" s="183" t="s">
        <v>0</v>
      </c>
      <c r="D23" s="183"/>
      <c r="E23" s="183"/>
      <c r="F23" s="183"/>
      <c r="G23" s="183"/>
      <c r="H23" s="42"/>
      <c r="I23" s="183" t="str">
        <f>IF($M$4="Deutsch","Telefon","Phone")</f>
        <v>Telefon</v>
      </c>
      <c r="J23" s="183"/>
      <c r="K23" s="183" t="s">
        <v>29</v>
      </c>
      <c r="L23" s="183"/>
      <c r="M23" s="184"/>
    </row>
    <row r="24" spans="1:13" ht="20.100000000000001" customHeight="1" x14ac:dyDescent="0.2">
      <c r="A24" s="162"/>
      <c r="B24" s="18" t="str">
        <f>IF($M$4="Deutsch","Geschäftsführer","General Manager:")</f>
        <v>Geschäftsführer</v>
      </c>
      <c r="C24" s="156"/>
      <c r="D24" s="156"/>
      <c r="E24" s="156"/>
      <c r="F24" s="156"/>
      <c r="G24" s="156"/>
      <c r="H24" s="36"/>
      <c r="I24" s="156"/>
      <c r="J24" s="169"/>
      <c r="K24" s="156"/>
      <c r="L24" s="156"/>
      <c r="M24" s="180"/>
    </row>
    <row r="25" spans="1:13" ht="20.100000000000001" customHeight="1" x14ac:dyDescent="0.2">
      <c r="A25" s="162"/>
      <c r="B25" s="18" t="str">
        <f>IF($M$4="Deutsch","Key Account Manager:","Key Account Manager:")</f>
        <v>Key Account Manager:</v>
      </c>
      <c r="C25" s="156"/>
      <c r="D25" s="156"/>
      <c r="E25" s="156"/>
      <c r="F25" s="156"/>
      <c r="G25" s="156"/>
      <c r="H25" s="36"/>
      <c r="I25" s="156"/>
      <c r="J25" s="169"/>
      <c r="K25" s="156"/>
      <c r="L25" s="156"/>
      <c r="M25" s="180"/>
    </row>
    <row r="26" spans="1:13" ht="20.100000000000001" customHeight="1" x14ac:dyDescent="0.2">
      <c r="A26" s="162"/>
      <c r="B26" s="18" t="str">
        <f>IF($M$4="Deutsch","SMTCH-Hauptansprechpartner:","SMTCH-Main Contact:")</f>
        <v>SMTCH-Hauptansprechpartner:</v>
      </c>
      <c r="C26" s="156"/>
      <c r="D26" s="156"/>
      <c r="E26" s="156"/>
      <c r="F26" s="156"/>
      <c r="G26" s="156"/>
      <c r="H26" s="36"/>
      <c r="I26" s="156"/>
      <c r="J26" s="169"/>
      <c r="K26" s="156"/>
      <c r="L26" s="156"/>
      <c r="M26" s="180"/>
    </row>
    <row r="27" spans="1:13" ht="20.100000000000001" customHeight="1" x14ac:dyDescent="0.2">
      <c r="A27" s="162"/>
      <c r="B27" s="18" t="str">
        <f>IF($M$4="Deutsch","Qualitätsmanager:","Quality Manager:")</f>
        <v>Qualitätsmanager:</v>
      </c>
      <c r="C27" s="156"/>
      <c r="D27" s="156"/>
      <c r="E27" s="156"/>
      <c r="F27" s="156"/>
      <c r="G27" s="156"/>
      <c r="H27" s="36"/>
      <c r="I27" s="156"/>
      <c r="J27" s="169"/>
      <c r="K27" s="156"/>
      <c r="L27" s="156"/>
      <c r="M27" s="180"/>
    </row>
    <row r="28" spans="1:13" ht="20.100000000000001" customHeight="1" x14ac:dyDescent="0.2">
      <c r="A28" s="162"/>
      <c r="B28" s="18" t="s">
        <v>1</v>
      </c>
      <c r="C28" s="156"/>
      <c r="D28" s="156"/>
      <c r="E28" s="156"/>
      <c r="F28" s="156"/>
      <c r="G28" s="156"/>
      <c r="H28" s="36"/>
      <c r="I28" s="156"/>
      <c r="J28" s="169"/>
      <c r="K28" s="156"/>
      <c r="L28" s="156"/>
      <c r="M28" s="180"/>
    </row>
    <row r="29" spans="1:13" ht="20.100000000000001" customHeight="1" x14ac:dyDescent="0.2">
      <c r="A29" s="162"/>
      <c r="B29" s="18" t="str">
        <f>IF($M$4="Deutsch","Produktions-Manager:","Production Manager:")</f>
        <v>Produktions-Manager:</v>
      </c>
      <c r="C29" s="156"/>
      <c r="D29" s="156"/>
      <c r="E29" s="156"/>
      <c r="F29" s="156"/>
      <c r="G29" s="156"/>
      <c r="H29" s="36"/>
      <c r="I29" s="156"/>
      <c r="J29" s="169"/>
      <c r="K29" s="156"/>
      <c r="L29" s="156"/>
      <c r="M29" s="180"/>
    </row>
    <row r="30" spans="1:13" ht="9.9499999999999993" customHeight="1" x14ac:dyDescent="0.2">
      <c r="A30" s="162"/>
      <c r="B30" s="37"/>
      <c r="C30" s="36"/>
      <c r="D30" s="36"/>
      <c r="E30" s="36"/>
      <c r="F30" s="36"/>
      <c r="G30" s="36"/>
      <c r="H30" s="36"/>
      <c r="I30" s="36"/>
      <c r="J30" s="36"/>
      <c r="K30" s="36"/>
      <c r="L30" s="36"/>
      <c r="M30" s="43"/>
    </row>
    <row r="31" spans="1:13" ht="20.100000000000001" customHeight="1" x14ac:dyDescent="0.2">
      <c r="A31" s="162"/>
      <c r="B31" s="41" t="str">
        <f>IF($M$4="Deutsch","Anzahl Mitarbeiter","Number of Employees")</f>
        <v>Anzahl Mitarbeiter</v>
      </c>
      <c r="C31" s="44" t="str">
        <f>IF($M$4="Deutsch","Gesamt","Total")</f>
        <v>Gesamt</v>
      </c>
      <c r="D31" s="44"/>
      <c r="E31" s="44" t="str">
        <f>IF($M$4="Deutsch","Produktion","Production")</f>
        <v>Produktion</v>
      </c>
      <c r="F31" s="44"/>
      <c r="G31" s="44" t="s">
        <v>2</v>
      </c>
      <c r="H31" s="44"/>
      <c r="I31" s="44" t="str">
        <f>IF($M$4="Deutsch","QM/QS","QM/QA")</f>
        <v>QM/QS</v>
      </c>
      <c r="J31" s="45"/>
      <c r="K31" s="44" t="s">
        <v>3</v>
      </c>
      <c r="L31" s="46"/>
      <c r="M31" s="47" t="str">
        <f>IF($M$4="Deutsch","Auszubildende","Trainees")</f>
        <v>Auszubildende</v>
      </c>
    </row>
    <row r="32" spans="1:13" s="1" customFormat="1" ht="20.100000000000001" customHeight="1" x14ac:dyDescent="0.2">
      <c r="A32" s="162"/>
      <c r="B32" s="18" t="str">
        <f>IF($M$4="Deutsch","Jahr (GJ) +1:","Year (BY) +1:")</f>
        <v>Jahr (GJ) +1:</v>
      </c>
      <c r="C32" s="20"/>
      <c r="D32" s="22"/>
      <c r="E32" s="20"/>
      <c r="F32" s="22"/>
      <c r="G32" s="20"/>
      <c r="H32" s="22"/>
      <c r="I32" s="20"/>
      <c r="J32" s="22"/>
      <c r="K32" s="20"/>
      <c r="L32" s="22"/>
      <c r="M32" s="21"/>
    </row>
    <row r="33" spans="1:13" s="1" customFormat="1" ht="20.100000000000001" customHeight="1" x14ac:dyDescent="0.2">
      <c r="A33" s="162"/>
      <c r="B33" s="18" t="str">
        <f>IF($M$4="Deutsch","akt. Jahr (GJ):","Year actual (BY):")</f>
        <v>akt. Jahr (GJ):</v>
      </c>
      <c r="C33" s="20"/>
      <c r="D33" s="22"/>
      <c r="E33" s="20"/>
      <c r="F33" s="22"/>
      <c r="G33" s="20"/>
      <c r="H33" s="22"/>
      <c r="I33" s="20"/>
      <c r="J33" s="22"/>
      <c r="K33" s="20"/>
      <c r="L33" s="22"/>
      <c r="M33" s="21"/>
    </row>
    <row r="34" spans="1:13" s="1" customFormat="1" ht="20.100000000000001" customHeight="1" x14ac:dyDescent="0.2">
      <c r="A34" s="162"/>
      <c r="B34" s="18" t="str">
        <f>IF($M$4="Deutsch","Jahr (GJ) -1:","Year (BY) -1:")</f>
        <v>Jahr (GJ) -1:</v>
      </c>
      <c r="C34" s="20"/>
      <c r="D34" s="22"/>
      <c r="E34" s="20"/>
      <c r="F34" s="22"/>
      <c r="G34" s="20"/>
      <c r="H34" s="22"/>
      <c r="I34" s="20"/>
      <c r="J34" s="22"/>
      <c r="K34" s="20"/>
      <c r="L34" s="22"/>
      <c r="M34" s="21"/>
    </row>
    <row r="35" spans="1:13" s="1" customFormat="1" ht="20.100000000000001" customHeight="1" x14ac:dyDescent="0.2">
      <c r="A35" s="162"/>
      <c r="B35" s="18" t="str">
        <f>IF($M$4="Deutsch","Jahr (GJ) -2:","Year (BY) -2:")</f>
        <v>Jahr (GJ) -2:</v>
      </c>
      <c r="C35" s="20"/>
      <c r="D35" s="22"/>
      <c r="E35" s="20"/>
      <c r="F35" s="22"/>
      <c r="G35" s="20"/>
      <c r="H35" s="22"/>
      <c r="I35" s="20"/>
      <c r="J35" s="22"/>
      <c r="K35" s="20"/>
      <c r="L35" s="22"/>
      <c r="M35" s="21"/>
    </row>
    <row r="36" spans="1:13" s="1" customFormat="1" ht="20.100000000000001" customHeight="1" x14ac:dyDescent="0.2">
      <c r="A36" s="162"/>
      <c r="B36" s="18" t="str">
        <f>IF($M$4="Deutsch","Jahr (GJ) -3:","Year (BY) -3:")</f>
        <v>Jahr (GJ) -3:</v>
      </c>
      <c r="C36" s="20"/>
      <c r="D36" s="22"/>
      <c r="E36" s="20"/>
      <c r="F36" s="22"/>
      <c r="G36" s="20"/>
      <c r="H36" s="22"/>
      <c r="I36" s="20"/>
      <c r="J36" s="22"/>
      <c r="K36" s="20"/>
      <c r="L36" s="22"/>
      <c r="M36" s="21"/>
    </row>
    <row r="37" spans="1:13" s="1" customFormat="1" ht="20.100000000000001" customHeight="1" x14ac:dyDescent="0.2">
      <c r="A37" s="162"/>
      <c r="B37" s="18" t="str">
        <f>IF($M$4="Deutsch","Jahr (GJ) -4:","Year (BY) -4:")</f>
        <v>Jahr (GJ) -4:</v>
      </c>
      <c r="C37" s="20"/>
      <c r="D37" s="22"/>
      <c r="E37" s="20"/>
      <c r="F37" s="22"/>
      <c r="G37" s="20"/>
      <c r="H37" s="22"/>
      <c r="I37" s="20"/>
      <c r="J37" s="22"/>
      <c r="K37" s="20"/>
      <c r="L37" s="22"/>
      <c r="M37" s="21"/>
    </row>
    <row r="38" spans="1:13" s="1" customFormat="1" ht="9.9499999999999993" customHeight="1" x14ac:dyDescent="0.2">
      <c r="A38" s="162"/>
      <c r="B38" s="48"/>
      <c r="C38" s="26"/>
      <c r="D38" s="22"/>
      <c r="E38" s="26"/>
      <c r="F38" s="22"/>
      <c r="G38" s="30"/>
      <c r="H38" s="22"/>
      <c r="I38" s="30"/>
      <c r="J38" s="22"/>
      <c r="K38" s="22"/>
      <c r="L38" s="22"/>
      <c r="M38" s="23"/>
    </row>
    <row r="39" spans="1:13" s="1" customFormat="1" ht="20.100000000000001" customHeight="1" x14ac:dyDescent="0.2">
      <c r="A39" s="162"/>
      <c r="B39" s="49"/>
      <c r="C39" s="50" t="str">
        <f>IF($M$4="Deutsch","GJ-1","BY-1")</f>
        <v>GJ-1</v>
      </c>
      <c r="D39" s="50"/>
      <c r="E39" s="50" t="str">
        <f>IF($M$4="Deutsch","GJ-2","BY-2")</f>
        <v>GJ-2</v>
      </c>
      <c r="F39" s="46"/>
      <c r="G39" s="50" t="str">
        <f>IF($M$4="Deutsch","GJ-3","BY-3")</f>
        <v>GJ-3</v>
      </c>
      <c r="H39" s="46"/>
      <c r="I39" s="50" t="str">
        <f>IF($M$4="Deutsch","GJ-4","BY-4")</f>
        <v>GJ-4</v>
      </c>
      <c r="J39" s="27"/>
      <c r="K39" s="27"/>
      <c r="L39" s="22"/>
      <c r="M39" s="51"/>
    </row>
    <row r="40" spans="1:13" s="1" customFormat="1" ht="20.100000000000001" customHeight="1" x14ac:dyDescent="0.2">
      <c r="A40" s="162"/>
      <c r="B40" s="18" t="str">
        <f>IF($M$4="Deutsch","Unternehmensumsatz Mio. EUR:","Company sales Mio. EUR:")</f>
        <v>Unternehmensumsatz Mio. EUR:</v>
      </c>
      <c r="C40" s="52"/>
      <c r="D40" s="53"/>
      <c r="E40" s="52"/>
      <c r="F40" s="22"/>
      <c r="G40" s="52"/>
      <c r="H40" s="22"/>
      <c r="I40" s="52"/>
      <c r="J40" s="27"/>
      <c r="K40" s="54"/>
      <c r="L40" s="22"/>
      <c r="M40" s="51"/>
    </row>
    <row r="41" spans="1:13" ht="9.9499999999999993" customHeight="1" x14ac:dyDescent="0.2">
      <c r="A41" s="162"/>
      <c r="B41" s="34"/>
      <c r="C41" s="55"/>
      <c r="D41" s="46"/>
      <c r="E41" s="55"/>
      <c r="F41" s="36"/>
      <c r="G41" s="55"/>
      <c r="H41" s="36"/>
      <c r="I41" s="55"/>
      <c r="J41" s="36"/>
      <c r="K41" s="54"/>
      <c r="L41" s="36"/>
      <c r="M41" s="51"/>
    </row>
    <row r="42" spans="1:13" s="1" customFormat="1" ht="20.100000000000001" customHeight="1" x14ac:dyDescent="0.2">
      <c r="A42" s="162"/>
      <c r="B42" s="18" t="str">
        <f>IF($M$4="Deutsch","Offene Inkassoverfahren gegen Ihr Unternehmen:","Open collections against your company:")</f>
        <v>Offene Inkassoverfahren gegen Ihr Unternehmen:</v>
      </c>
      <c r="C42" s="56"/>
      <c r="D42" s="27"/>
      <c r="E42" s="57"/>
      <c r="F42" s="57"/>
      <c r="G42" s="48"/>
      <c r="H42" s="24" t="str">
        <f>IF($M$4="Deutsch","Wurde ein Insolvenzverfahren gegen das Unternehmen eröffnet?","Is bankruptcy against the company opened:")</f>
        <v>Wurde ein Insolvenzverfahren gegen das Unternehmen eröffnet?</v>
      </c>
      <c r="I42" s="56"/>
      <c r="J42" s="27"/>
      <c r="K42" s="27"/>
      <c r="L42" s="27"/>
      <c r="M42" s="51"/>
    </row>
    <row r="43" spans="1:13" s="1" customFormat="1" ht="24.75" customHeight="1" x14ac:dyDescent="0.2">
      <c r="A43" s="162"/>
      <c r="B43" s="58" t="str">
        <f>IF($M$4="Deutsch","Pünktlich gezahlte Prämien für die öffentliche Versicherung:","Public insurance premiums paid on time:")</f>
        <v>Pünktlich gezahlte Prämien für die öffentliche Versicherung:</v>
      </c>
      <c r="C43" s="56"/>
      <c r="D43" s="27"/>
      <c r="E43" s="57"/>
      <c r="F43" s="57"/>
      <c r="G43" s="57"/>
      <c r="H43" s="59" t="str">
        <f>IF($M$4="Deutsch","Sind die fälligen Steuern/Abgaben bezahlt?","Are due taxes / levies paid?")</f>
        <v>Sind die fälligen Steuern/Abgaben bezahlt?</v>
      </c>
      <c r="I43" s="56"/>
      <c r="J43" s="27"/>
      <c r="K43" s="27"/>
      <c r="L43" s="27"/>
      <c r="M43" s="51"/>
    </row>
    <row r="44" spans="1:13" ht="9.9499999999999993" customHeight="1" x14ac:dyDescent="0.2">
      <c r="A44" s="162"/>
      <c r="B44" s="34"/>
      <c r="C44" s="55"/>
      <c r="D44" s="46"/>
      <c r="E44" s="55"/>
      <c r="F44" s="36"/>
      <c r="G44" s="55"/>
      <c r="H44" s="36"/>
      <c r="I44" s="55"/>
      <c r="J44" s="36"/>
      <c r="K44" s="54"/>
      <c r="L44" s="36"/>
      <c r="M44" s="51"/>
    </row>
    <row r="45" spans="1:13" s="1" customFormat="1" ht="20.100000000000001" customHeight="1" x14ac:dyDescent="0.2">
      <c r="A45" s="162"/>
      <c r="B45" s="18" t="str">
        <f>IF($M$4="Deutsch","Produkthaftpflichtversicherung verfügbar:","Product liability insurance available:")</f>
        <v>Produkthaftpflichtversicherung verfügbar:</v>
      </c>
      <c r="C45" s="60"/>
      <c r="D45" s="61" t="str">
        <f>IF($M$4="Deutsch","(Bitte fügen Sie die Police Ihrer Produkthaftpflichtversicherung bei.)","(Please attach the policy of your product liability insurance)")</f>
        <v>(Bitte fügen Sie die Police Ihrer Produkthaftpflichtversicherung bei.)</v>
      </c>
      <c r="E45" s="22"/>
      <c r="F45" s="22"/>
      <c r="G45" s="22"/>
      <c r="H45" s="22"/>
      <c r="I45" s="27"/>
      <c r="J45" s="24" t="str">
        <f>IF($M$4="Deutsch","Versicherungsgesellschaft","Insurance company:")</f>
        <v>Versicherungsgesellschaft</v>
      </c>
      <c r="K45" s="156"/>
      <c r="L45" s="156"/>
      <c r="M45" s="169"/>
    </row>
    <row r="46" spans="1:13" s="1" customFormat="1" ht="20.100000000000001" customHeight="1" x14ac:dyDescent="0.2">
      <c r="A46" s="162"/>
      <c r="B46" s="18" t="str">
        <f>IF($M$4="Deutsch","Territoriale Gültigkeit:","Territorial validity:")</f>
        <v>Territoriale Gültigkeit:</v>
      </c>
      <c r="C46" s="156"/>
      <c r="D46" s="156"/>
      <c r="E46" s="156"/>
      <c r="F46" s="48"/>
      <c r="G46" s="48"/>
      <c r="H46" s="48"/>
      <c r="I46" s="27"/>
      <c r="J46" s="24" t="str">
        <f>IF($M$4="Deutsch","Versicherungssumme in Mio EUR:","Policy limit in Mio EUR:")</f>
        <v>Versicherungssumme in Mio EUR:</v>
      </c>
      <c r="K46" s="170"/>
      <c r="L46" s="170"/>
      <c r="M46" s="171"/>
    </row>
    <row r="47" spans="1:13" ht="9.9499999999999993" customHeight="1" x14ac:dyDescent="0.2">
      <c r="A47" s="162"/>
      <c r="B47" s="34"/>
      <c r="C47" s="55"/>
      <c r="D47" s="46"/>
      <c r="E47" s="55"/>
      <c r="F47" s="36"/>
      <c r="G47" s="55"/>
      <c r="H47" s="36"/>
      <c r="I47" s="55"/>
      <c r="J47" s="36"/>
      <c r="K47" s="54"/>
      <c r="L47" s="36"/>
      <c r="M47" s="229" t="str">
        <f>IF($M$4="Deutsch","% Umsatzanteil","% Share of Turnover")</f>
        <v>% Umsatzanteil</v>
      </c>
    </row>
    <row r="48" spans="1:13" x14ac:dyDescent="0.2">
      <c r="A48" s="162"/>
      <c r="B48" s="34"/>
      <c r="C48" s="228" t="s">
        <v>0</v>
      </c>
      <c r="D48" s="228"/>
      <c r="E48" s="228"/>
      <c r="F48" s="62"/>
      <c r="G48" s="230" t="str">
        <f>IF($M$4="Deutsch","Industrie","Industry")</f>
        <v>Industrie</v>
      </c>
      <c r="H48" s="230"/>
      <c r="I48" s="7"/>
      <c r="J48" s="63"/>
      <c r="K48" s="63" t="str">
        <f>IF($M$4="Deutsch","Teilearten","Type of parts")</f>
        <v>Teilearten</v>
      </c>
      <c r="L48" s="7"/>
      <c r="M48" s="228"/>
    </row>
    <row r="49" spans="1:13" s="1" customFormat="1" ht="20.100000000000001" customHeight="1" x14ac:dyDescent="0.2">
      <c r="A49" s="162"/>
      <c r="B49" s="32" t="str">
        <f>IF($M$4="Deutsch","Hauptkunden","Major Customers:")</f>
        <v>Hauptkunden</v>
      </c>
      <c r="C49" s="156"/>
      <c r="D49" s="156"/>
      <c r="E49" s="156"/>
      <c r="F49" s="22"/>
      <c r="G49" s="156"/>
      <c r="H49" s="156"/>
      <c r="I49" s="27"/>
      <c r="J49" s="156"/>
      <c r="K49" s="156"/>
      <c r="L49" s="169"/>
      <c r="M49" s="64"/>
    </row>
    <row r="50" spans="1:13" s="1" customFormat="1" ht="20.100000000000001" customHeight="1" x14ac:dyDescent="0.2">
      <c r="A50" s="162"/>
      <c r="B50" s="65"/>
      <c r="C50" s="156"/>
      <c r="D50" s="156"/>
      <c r="E50" s="156"/>
      <c r="F50" s="22"/>
      <c r="G50" s="170"/>
      <c r="H50" s="170"/>
      <c r="I50" s="27"/>
      <c r="J50" s="170"/>
      <c r="K50" s="170"/>
      <c r="L50" s="171"/>
      <c r="M50" s="66"/>
    </row>
    <row r="51" spans="1:13" s="1" customFormat="1" ht="20.100000000000001" customHeight="1" x14ac:dyDescent="0.2">
      <c r="A51" s="162"/>
      <c r="B51" s="65"/>
      <c r="C51" s="156"/>
      <c r="D51" s="156"/>
      <c r="E51" s="156"/>
      <c r="F51" s="22"/>
      <c r="G51" s="170"/>
      <c r="H51" s="170"/>
      <c r="I51" s="27"/>
      <c r="J51" s="170"/>
      <c r="K51" s="170"/>
      <c r="L51" s="171"/>
      <c r="M51" s="66"/>
    </row>
    <row r="52" spans="1:13" s="1" customFormat="1" ht="20.100000000000001" customHeight="1" x14ac:dyDescent="0.2">
      <c r="A52" s="162"/>
      <c r="B52" s="65"/>
      <c r="C52" s="156"/>
      <c r="D52" s="156"/>
      <c r="E52" s="156"/>
      <c r="F52" s="22"/>
      <c r="G52" s="170"/>
      <c r="H52" s="170"/>
      <c r="I52" s="27"/>
      <c r="J52" s="170"/>
      <c r="K52" s="170"/>
      <c r="L52" s="171"/>
      <c r="M52" s="66"/>
    </row>
    <row r="53" spans="1:13" ht="9.9499999999999993" customHeight="1" x14ac:dyDescent="0.2">
      <c r="A53" s="162"/>
      <c r="B53" s="67"/>
      <c r="C53" s="68"/>
      <c r="D53" s="46"/>
      <c r="E53" s="68"/>
      <c r="F53" s="36"/>
      <c r="G53" s="68"/>
      <c r="H53" s="36"/>
      <c r="I53" s="36"/>
      <c r="J53" s="36"/>
      <c r="K53" s="36"/>
      <c r="L53" s="36"/>
      <c r="M53" s="43"/>
    </row>
    <row r="54" spans="1:13" s="1" customFormat="1" ht="19.5" customHeight="1" x14ac:dyDescent="0.2">
      <c r="A54" s="162"/>
      <c r="B54" s="18" t="str">
        <f>IF($M$4="Deutsch","Firmenpräsentation:","Company presentation:")</f>
        <v>Firmenpräsentation:</v>
      </c>
      <c r="C54" s="156"/>
      <c r="D54" s="156"/>
      <c r="E54" s="156"/>
      <c r="F54" s="22"/>
      <c r="G54" s="27"/>
      <c r="H54" s="166" t="str">
        <f>IF($M$4="Deutsch","Jahresbericht:","Annual report:")</f>
        <v>Jahresbericht:</v>
      </c>
      <c r="I54" s="166"/>
      <c r="J54" s="166"/>
      <c r="K54" s="166"/>
      <c r="L54" s="156"/>
      <c r="M54" s="156"/>
    </row>
    <row r="55" spans="1:13" s="1" customFormat="1" ht="20.100000000000001" customHeight="1" x14ac:dyDescent="0.2">
      <c r="A55" s="162"/>
      <c r="B55" s="18" t="str">
        <f>IF($M$4="Deutsch","Referenzliste:","Reference list:")</f>
        <v>Referenzliste:</v>
      </c>
      <c r="C55" s="170"/>
      <c r="D55" s="170"/>
      <c r="E55" s="170"/>
      <c r="F55" s="22"/>
      <c r="G55" s="27"/>
      <c r="H55" s="69"/>
      <c r="I55" s="69"/>
      <c r="J55" s="28"/>
      <c r="K55" s="69"/>
      <c r="L55" s="27"/>
      <c r="M55" s="27"/>
    </row>
    <row r="56" spans="1:13" s="1" customFormat="1" ht="20.100000000000001" customHeight="1" x14ac:dyDescent="0.2">
      <c r="A56" s="162"/>
      <c r="B56" s="32" t="str">
        <f>IF($M$4="Deutsch","Organigramm:","Organisation chart:")</f>
        <v>Organigramm:</v>
      </c>
      <c r="C56" s="170"/>
      <c r="D56" s="170"/>
      <c r="E56" s="170"/>
      <c r="F56" s="70"/>
      <c r="G56" s="27"/>
      <c r="H56" s="172" t="str">
        <f>IF($M$4="Deutsch","Liegt eine mittelfristige Politik/Strategie vor?","Midterm policy/strategy in place?")</f>
        <v>Liegt eine mittelfristige Politik/Strategie vor?</v>
      </c>
      <c r="I56" s="172"/>
      <c r="J56" s="172"/>
      <c r="K56" s="172"/>
      <c r="L56" s="156"/>
      <c r="M56" s="156"/>
    </row>
    <row r="57" spans="1:13" s="1" customFormat="1" ht="9.9499999999999993" customHeight="1" x14ac:dyDescent="0.2">
      <c r="A57" s="162"/>
      <c r="B57" s="65"/>
      <c r="C57" s="71"/>
      <c r="D57" s="71"/>
      <c r="E57" s="71"/>
      <c r="F57" s="70"/>
      <c r="G57" s="27"/>
      <c r="H57" s="72"/>
      <c r="I57" s="72"/>
      <c r="J57" s="72"/>
      <c r="K57" s="73"/>
      <c r="L57" s="71"/>
      <c r="M57" s="71"/>
    </row>
    <row r="58" spans="1:13" s="1" customFormat="1" ht="20.100000000000001" customHeight="1" x14ac:dyDescent="0.2">
      <c r="A58" s="162"/>
      <c r="B58" s="74" t="str">
        <f>IF($M$4="Deutsch","Arbeitszeit","Workingtime")</f>
        <v>Arbeitszeit</v>
      </c>
      <c r="C58" s="71"/>
      <c r="D58" s="71"/>
      <c r="E58" s="71"/>
      <c r="F58" s="70"/>
      <c r="G58" s="27"/>
      <c r="H58" s="72"/>
      <c r="I58" s="72"/>
      <c r="J58" s="72"/>
      <c r="K58" s="73"/>
      <c r="L58" s="71"/>
      <c r="M58" s="71"/>
    </row>
    <row r="59" spans="1:13" s="1" customFormat="1" ht="20.100000000000001" customHeight="1" x14ac:dyDescent="0.2">
      <c r="A59" s="162"/>
      <c r="B59" s="32" t="str">
        <f>IF($M$4="Deutsch","Anzahl Schichten:","Number of shifts:")</f>
        <v>Anzahl Schichten:</v>
      </c>
      <c r="C59" s="75"/>
      <c r="D59" s="70"/>
      <c r="E59" s="70"/>
      <c r="F59" s="70"/>
      <c r="G59" s="27"/>
      <c r="H59" s="166" t="str">
        <f>IF($M$4="Deutsch","Freie Kapazität in %:","Free capacity in %:")</f>
        <v>Freie Kapazität in %:</v>
      </c>
      <c r="I59" s="166"/>
      <c r="J59" s="166"/>
      <c r="K59" s="166"/>
      <c r="L59" s="173"/>
      <c r="M59" s="173"/>
    </row>
    <row r="60" spans="1:13" s="1" customFormat="1" ht="20.100000000000001" customHeight="1" x14ac:dyDescent="0.2">
      <c r="A60" s="162"/>
      <c r="B60" s="32" t="str">
        <f>IF($M$4="Deutsch","Arbeitstage pro Woche (T)","Workingdays per week (d):")</f>
        <v>Arbeitstage pro Woche (T)</v>
      </c>
      <c r="C60" s="76"/>
      <c r="D60" s="70"/>
      <c r="E60" s="70"/>
      <c r="F60" s="70"/>
      <c r="G60" s="27"/>
      <c r="H60" s="166" t="str">
        <f>IF($M$4="Deutsch","Öffnungszeiten morgens (von - bis):","Opening hours in the morning (from - to):")</f>
        <v>Öffnungszeiten morgens (von - bis):</v>
      </c>
      <c r="I60" s="166"/>
      <c r="J60" s="166"/>
      <c r="K60" s="166"/>
      <c r="L60" s="165"/>
      <c r="M60" s="165"/>
    </row>
    <row r="61" spans="1:13" s="1" customFormat="1" ht="20.100000000000001" customHeight="1" x14ac:dyDescent="0.2">
      <c r="A61" s="162"/>
      <c r="B61" s="32" t="str">
        <f>IF($M$4="Deutsch","Arbeitsstunden pro Tag (h)","Workinghours per day (h):")</f>
        <v>Arbeitsstunden pro Tag (h)</v>
      </c>
      <c r="C61" s="76"/>
      <c r="D61" s="70"/>
      <c r="E61" s="70"/>
      <c r="F61" s="70"/>
      <c r="G61" s="27"/>
      <c r="H61" s="166" t="str">
        <f>IF($M$4="Deutsch","Öffnungszeiten nachmittags (von - bis):","Opening hours in the afternoon (from - to):")</f>
        <v>Öffnungszeiten nachmittags (von - bis):</v>
      </c>
      <c r="I61" s="166"/>
      <c r="J61" s="166"/>
      <c r="K61" s="166"/>
      <c r="L61" s="165"/>
      <c r="M61" s="165"/>
    </row>
    <row r="62" spans="1:13" ht="9.9499999999999993" customHeight="1" thickBot="1" x14ac:dyDescent="0.25">
      <c r="A62" s="162"/>
      <c r="B62" s="77"/>
      <c r="C62" s="78"/>
      <c r="D62" s="79"/>
      <c r="E62" s="78"/>
      <c r="F62" s="80"/>
      <c r="G62" s="78"/>
      <c r="H62" s="80"/>
      <c r="I62" s="80"/>
      <c r="J62" s="80"/>
      <c r="K62" s="80"/>
      <c r="L62" s="80"/>
      <c r="M62" s="81"/>
    </row>
    <row r="63" spans="1:13" ht="7.5" customHeight="1" x14ac:dyDescent="0.2">
      <c r="A63" s="162"/>
      <c r="B63" s="82"/>
      <c r="C63" s="83"/>
      <c r="D63" s="84"/>
      <c r="E63" s="83"/>
      <c r="F63" s="85"/>
      <c r="G63" s="83"/>
      <c r="H63" s="85"/>
      <c r="I63" s="85"/>
      <c r="J63" s="85"/>
      <c r="K63" s="85"/>
      <c r="L63" s="85"/>
      <c r="M63" s="86"/>
    </row>
    <row r="64" spans="1:13" ht="20.100000000000001" customHeight="1" x14ac:dyDescent="0.25">
      <c r="A64" s="162"/>
      <c r="B64" s="87" t="str">
        <f>IF($M$4="Deutsch","2. Bankinformationen","2. Banking information")</f>
        <v>2. Bankinformationen</v>
      </c>
      <c r="C64" s="88"/>
      <c r="D64" s="89"/>
      <c r="E64" s="88"/>
      <c r="F64" s="90"/>
      <c r="G64" s="88"/>
      <c r="H64" s="90"/>
      <c r="I64" s="90"/>
      <c r="J64" s="90"/>
      <c r="K64" s="90"/>
      <c r="L64" s="90"/>
      <c r="M64" s="91"/>
    </row>
    <row r="65" spans="1:13" ht="9.9499999999999993" customHeight="1" x14ac:dyDescent="0.2">
      <c r="A65" s="162"/>
      <c r="B65" s="67"/>
      <c r="C65" s="68"/>
      <c r="D65" s="46"/>
      <c r="E65" s="68"/>
      <c r="F65" s="36"/>
      <c r="G65" s="68"/>
      <c r="H65" s="36"/>
      <c r="I65" s="36"/>
      <c r="J65" s="36"/>
      <c r="K65" s="36"/>
      <c r="L65" s="36"/>
      <c r="M65" s="43"/>
    </row>
    <row r="66" spans="1:13" s="1" customFormat="1" ht="20.100000000000001" customHeight="1" x14ac:dyDescent="0.2">
      <c r="A66" s="162"/>
      <c r="B66" s="18" t="str">
        <f>IF($M$4="Deutsch","Name der Bank:","Bank Name:")</f>
        <v>Name der Bank:</v>
      </c>
      <c r="C66" s="156"/>
      <c r="D66" s="156"/>
      <c r="E66" s="156"/>
      <c r="F66" s="156"/>
      <c r="G66" s="156"/>
      <c r="H66" s="156"/>
      <c r="I66" s="156"/>
      <c r="J66" s="156"/>
      <c r="K66" s="156"/>
      <c r="L66" s="156"/>
      <c r="M66" s="180"/>
    </row>
    <row r="67" spans="1:13" s="1" customFormat="1" ht="20.100000000000001" customHeight="1" x14ac:dyDescent="0.2">
      <c r="A67" s="162"/>
      <c r="B67" s="18" t="str">
        <f>IF($M$4="Deutsch","Adresse der Bank:","Bank Adress:")</f>
        <v>Adresse der Bank:</v>
      </c>
      <c r="C67" s="156"/>
      <c r="D67" s="156"/>
      <c r="E67" s="156"/>
      <c r="F67" s="156"/>
      <c r="G67" s="156"/>
      <c r="H67" s="156"/>
      <c r="I67" s="156"/>
      <c r="J67" s="156"/>
      <c r="K67" s="156"/>
      <c r="L67" s="156"/>
      <c r="M67" s="180"/>
    </row>
    <row r="68" spans="1:13" s="1" customFormat="1" ht="20.100000000000001" customHeight="1" x14ac:dyDescent="0.2">
      <c r="A68" s="162"/>
      <c r="B68" s="18" t="str">
        <f>IF($M$4="Deutsch","SWIFT-Code / Bankleitzahl:","SWIFT Code / Bank Number:")</f>
        <v>SWIFT-Code / Bankleitzahl:</v>
      </c>
      <c r="C68" s="156"/>
      <c r="D68" s="156"/>
      <c r="E68" s="156"/>
      <c r="F68" s="156"/>
      <c r="G68" s="156"/>
      <c r="H68" s="156"/>
      <c r="I68" s="156"/>
      <c r="J68" s="156"/>
      <c r="K68" s="156"/>
      <c r="L68" s="156"/>
      <c r="M68" s="180"/>
    </row>
    <row r="69" spans="1:13" s="1" customFormat="1" ht="20.100000000000001" customHeight="1" x14ac:dyDescent="0.2">
      <c r="A69" s="162"/>
      <c r="B69" s="18" t="str">
        <f>IF($M$4="Deutsch","Bankkonto:","Bank Account:")</f>
        <v>Bankkonto:</v>
      </c>
      <c r="C69" s="156"/>
      <c r="D69" s="156"/>
      <c r="E69" s="156"/>
      <c r="F69" s="156"/>
      <c r="G69" s="156"/>
      <c r="H69" s="156"/>
      <c r="I69" s="156"/>
      <c r="J69" s="156"/>
      <c r="K69" s="156"/>
      <c r="L69" s="156"/>
      <c r="M69" s="180"/>
    </row>
    <row r="70" spans="1:13" s="1" customFormat="1" ht="20.100000000000001" customHeight="1" x14ac:dyDescent="0.2">
      <c r="A70" s="162"/>
      <c r="B70" s="18" t="s">
        <v>4</v>
      </c>
      <c r="C70" s="156"/>
      <c r="D70" s="156"/>
      <c r="E70" s="156"/>
      <c r="F70" s="156"/>
      <c r="G70" s="156"/>
      <c r="H70" s="156"/>
      <c r="I70" s="156"/>
      <c r="J70" s="156"/>
      <c r="K70" s="156"/>
      <c r="L70" s="156"/>
      <c r="M70" s="180"/>
    </row>
    <row r="71" spans="1:13" s="1" customFormat="1" ht="20.100000000000001" customHeight="1" x14ac:dyDescent="0.2">
      <c r="A71" s="162"/>
      <c r="B71" s="18" t="str">
        <f>IF($M$4="Deutsch","Zahlungsbedingungen:","Paymentterms:")</f>
        <v>Zahlungsbedingungen:</v>
      </c>
      <c r="C71" s="19"/>
      <c r="D71" s="92" t="str">
        <f>IF($M$4="Deutsch","(45 Tage netto entspricht dem SMTCH-Standard)","(45 days netto is SMTCH-Standard)")</f>
        <v>(45 Tage netto entspricht dem SMTCH-Standard)</v>
      </c>
      <c r="E71" s="93"/>
      <c r="F71" s="93"/>
      <c r="G71" s="93"/>
      <c r="H71" s="93"/>
      <c r="I71" s="93"/>
      <c r="J71" s="93"/>
      <c r="K71" s="93"/>
      <c r="L71" s="93"/>
      <c r="M71" s="94"/>
    </row>
    <row r="72" spans="1:13" s="1" customFormat="1" ht="20.100000000000001" customHeight="1" x14ac:dyDescent="0.2">
      <c r="A72" s="162"/>
      <c r="B72" s="18" t="str">
        <f>IF($M$4="Deutsch","Währung:","Currency:")</f>
        <v>Währung:</v>
      </c>
      <c r="C72" s="19"/>
      <c r="D72" s="92" t="str">
        <f>IF($M$4="Deutsch","(SMTCH bevorzugt EUR, sofern sinnvoll)","(SMTCH prefers EUR where usefull)")</f>
        <v>(SMTCH bevorzugt EUR, sofern sinnvoll)</v>
      </c>
      <c r="E72" s="93"/>
      <c r="F72" s="93"/>
      <c r="G72" s="93"/>
      <c r="H72" s="93"/>
      <c r="I72" s="93"/>
      <c r="J72" s="93"/>
      <c r="K72" s="93"/>
      <c r="L72" s="93"/>
      <c r="M72" s="94"/>
    </row>
    <row r="73" spans="1:13" ht="9.9499999999999993" customHeight="1" thickBot="1" x14ac:dyDescent="0.25">
      <c r="A73" s="162"/>
      <c r="B73" s="95"/>
      <c r="C73" s="95"/>
      <c r="D73" s="96"/>
      <c r="E73" s="96"/>
      <c r="F73" s="96"/>
      <c r="G73" s="96"/>
      <c r="H73" s="96"/>
      <c r="I73" s="96"/>
      <c r="J73" s="96"/>
      <c r="K73" s="96"/>
      <c r="L73" s="96"/>
      <c r="M73" s="97"/>
    </row>
    <row r="74" spans="1:13" ht="7.5" customHeight="1" x14ac:dyDescent="0.2">
      <c r="A74" s="162"/>
      <c r="B74" s="98"/>
      <c r="C74" s="98"/>
      <c r="D74" s="98"/>
      <c r="E74" s="98"/>
      <c r="F74" s="98"/>
      <c r="G74" s="98"/>
      <c r="H74" s="98"/>
      <c r="I74" s="98"/>
      <c r="J74" s="98"/>
      <c r="K74" s="98"/>
      <c r="L74" s="98"/>
      <c r="M74" s="99"/>
    </row>
    <row r="75" spans="1:13" ht="20.100000000000001" customHeight="1" x14ac:dyDescent="0.25">
      <c r="A75" s="162"/>
      <c r="B75" s="87" t="str">
        <f>IF($M$4="Deutsch","3. Kernkompetenzen","3. Core competencies")</f>
        <v>3. Kernkompetenzen</v>
      </c>
      <c r="C75" s="100"/>
      <c r="D75" s="100"/>
      <c r="E75" s="100"/>
      <c r="F75" s="100"/>
      <c r="G75" s="100"/>
      <c r="H75" s="100"/>
      <c r="I75" s="100"/>
      <c r="J75" s="100"/>
      <c r="K75" s="100"/>
      <c r="L75" s="100"/>
      <c r="M75" s="101"/>
    </row>
    <row r="76" spans="1:13" ht="9.9499999999999993" customHeight="1" x14ac:dyDescent="0.25">
      <c r="A76" s="162"/>
      <c r="B76" s="102"/>
      <c r="C76" s="37"/>
      <c r="D76" s="37"/>
      <c r="E76" s="37"/>
      <c r="F76" s="37"/>
      <c r="G76" s="37"/>
      <c r="H76" s="37"/>
      <c r="I76" s="37"/>
      <c r="J76" s="37"/>
      <c r="K76" s="37"/>
      <c r="L76" s="37"/>
      <c r="M76" s="103"/>
    </row>
    <row r="77" spans="1:13" s="1" customFormat="1" ht="20.100000000000001" customHeight="1" x14ac:dyDescent="0.2">
      <c r="A77" s="162"/>
      <c r="B77" s="187" t="str">
        <f>IF($M$4="English",Sprachen!A3,Sprachen!B3)</f>
        <v>Informationen zu Ihren Kernkompetenzen – bitte kurz beschreiben
(erforderlich, um Sie der richtigen Materialgruppe und den richtigen Entscheidungsträgern zuzuordnen)</v>
      </c>
      <c r="C77" s="188"/>
      <c r="D77" s="188"/>
      <c r="E77" s="188"/>
      <c r="F77" s="188"/>
      <c r="G77" s="188"/>
      <c r="H77" s="188"/>
      <c r="I77" s="188"/>
      <c r="J77" s="188"/>
      <c r="K77" s="188"/>
      <c r="L77" s="188"/>
      <c r="M77" s="189"/>
    </row>
    <row r="78" spans="1:13" s="1" customFormat="1" ht="20.100000000000001" customHeight="1" x14ac:dyDescent="0.2">
      <c r="A78" s="162"/>
      <c r="B78" s="187"/>
      <c r="C78" s="188"/>
      <c r="D78" s="188"/>
      <c r="E78" s="188"/>
      <c r="F78" s="188"/>
      <c r="G78" s="188"/>
      <c r="H78" s="188"/>
      <c r="I78" s="188"/>
      <c r="J78" s="188"/>
      <c r="K78" s="188"/>
      <c r="L78" s="188"/>
      <c r="M78" s="189"/>
    </row>
    <row r="79" spans="1:13" s="1" customFormat="1" ht="20.100000000000001" customHeight="1" x14ac:dyDescent="0.2">
      <c r="A79" s="162"/>
      <c r="B79" s="187"/>
      <c r="C79" s="188"/>
      <c r="D79" s="188"/>
      <c r="E79" s="188"/>
      <c r="F79" s="188"/>
      <c r="G79" s="188"/>
      <c r="H79" s="188"/>
      <c r="I79" s="188"/>
      <c r="J79" s="188"/>
      <c r="K79" s="188"/>
      <c r="L79" s="188"/>
      <c r="M79" s="189"/>
    </row>
    <row r="80" spans="1:13" ht="20.100000000000001" customHeight="1" x14ac:dyDescent="0.2">
      <c r="A80" s="162"/>
      <c r="B80" s="105"/>
      <c r="C80" s="42"/>
      <c r="D80" s="42"/>
      <c r="E80" s="42"/>
      <c r="F80" s="42"/>
      <c r="G80" s="42"/>
      <c r="H80" s="42"/>
      <c r="I80" s="42"/>
      <c r="J80" s="42"/>
      <c r="K80" s="42"/>
      <c r="L80" s="42"/>
      <c r="M80" s="106"/>
    </row>
    <row r="81" spans="1:15" ht="24.75" customHeight="1" x14ac:dyDescent="0.2">
      <c r="A81" s="162"/>
      <c r="B81" s="104" t="str">
        <f>IF($M$4="Deutsch","Sind Sie bereits Zeiss-SMT-Lieferant?","Are you already a Zeiss-SMT-Supplier?")</f>
        <v>Sind Sie bereits Zeiss-SMT-Lieferant?</v>
      </c>
      <c r="C81" s="56"/>
      <c r="D81" s="172" t="str">
        <f>IF($M$4="Deutsch","Falls ja, für welchen Standort?","If yes, for which Location?")</f>
        <v>Falls ja, für welchen Standort?</v>
      </c>
      <c r="E81" s="172"/>
      <c r="F81" s="174"/>
      <c r="G81" s="175"/>
      <c r="H81" s="175"/>
      <c r="I81" s="26"/>
      <c r="J81" s="24" t="str">
        <f>IF($M$4="Deutsch","Zeiss-SMT-Ansprechpartner:","Zeiss-SMT-Contact Person:")</f>
        <v>Zeiss-SMT-Ansprechpartner:</v>
      </c>
      <c r="K81" s="174"/>
      <c r="L81" s="175"/>
      <c r="M81" s="175"/>
    </row>
    <row r="82" spans="1:15" ht="20.100000000000001" customHeight="1" x14ac:dyDescent="0.2">
      <c r="A82" s="162"/>
      <c r="B82" s="7"/>
      <c r="C82" s="7"/>
      <c r="D82" s="7"/>
      <c r="E82" s="24" t="str">
        <f>IF($M$4="Deutsch","Für welche Art von Produkten?","For what kind of products?")</f>
        <v>Für welche Art von Produkten?</v>
      </c>
      <c r="F82" s="159"/>
      <c r="G82" s="176"/>
      <c r="H82" s="176"/>
      <c r="I82" s="7"/>
      <c r="J82" s="7"/>
      <c r="K82" s="7"/>
      <c r="L82" s="7"/>
      <c r="M82" s="7"/>
    </row>
    <row r="83" spans="1:15" ht="9.9499999999999993" customHeight="1" thickBot="1" x14ac:dyDescent="0.25">
      <c r="A83" s="164"/>
      <c r="B83" s="95"/>
      <c r="C83" s="95"/>
      <c r="D83" s="95"/>
      <c r="E83" s="95"/>
      <c r="F83" s="95"/>
      <c r="G83" s="95"/>
      <c r="H83" s="95"/>
      <c r="I83" s="95"/>
      <c r="J83" s="95"/>
      <c r="K83" s="95"/>
      <c r="L83" s="95"/>
      <c r="M83" s="108"/>
    </row>
    <row r="84" spans="1:15" ht="7.5" customHeight="1" x14ac:dyDescent="0.2">
      <c r="A84" s="161" t="str">
        <f>IF($M$4="Deutsch","vom Lieferanten auszufüllen","to be filled in by supplier")</f>
        <v>vom Lieferanten auszufüllen</v>
      </c>
      <c r="B84" s="98"/>
      <c r="C84" s="98"/>
      <c r="D84" s="98"/>
      <c r="E84" s="98"/>
      <c r="F84" s="98"/>
      <c r="G84" s="98"/>
      <c r="H84" s="98"/>
      <c r="I84" s="98"/>
      <c r="J84" s="98"/>
      <c r="K84" s="98"/>
      <c r="L84" s="98"/>
      <c r="M84" s="99"/>
    </row>
    <row r="85" spans="1:15" ht="20.100000000000001" customHeight="1" x14ac:dyDescent="0.25">
      <c r="A85" s="162"/>
      <c r="B85" s="87" t="str">
        <f>IF($M$4="Deutsch","4. Qualität und Sauberkeit","4. Quality &amp; Cleanliness")</f>
        <v>4. Qualität und Sauberkeit</v>
      </c>
      <c r="C85" s="88"/>
      <c r="D85" s="89"/>
      <c r="E85" s="88"/>
      <c r="F85" s="90"/>
      <c r="G85" s="88"/>
      <c r="H85" s="90"/>
      <c r="I85" s="90"/>
      <c r="J85" s="90"/>
      <c r="K85" s="90"/>
      <c r="L85" s="90"/>
      <c r="M85" s="91"/>
    </row>
    <row r="86" spans="1:15" ht="9.9499999999999993" customHeight="1" x14ac:dyDescent="0.2">
      <c r="A86" s="162"/>
      <c r="B86" s="37"/>
      <c r="C86" s="36"/>
      <c r="D86" s="36"/>
      <c r="E86" s="36"/>
      <c r="F86" s="36"/>
      <c r="G86" s="36"/>
      <c r="H86" s="36"/>
      <c r="I86" s="67"/>
      <c r="J86" s="36"/>
      <c r="K86" s="68"/>
      <c r="L86" s="36"/>
      <c r="M86" s="43"/>
    </row>
    <row r="87" spans="1:15" ht="20.100000000000001" customHeight="1" x14ac:dyDescent="0.25">
      <c r="A87" s="162"/>
      <c r="B87" s="109" t="str">
        <f>IF($M$4="Deutsch","4.1 Qualitätsmanagement-System ","4.1 Quality Management System")</f>
        <v xml:space="preserve">4.1 Qualitätsmanagement-System </v>
      </c>
      <c r="C87" s="36"/>
      <c r="D87" s="36"/>
      <c r="E87" s="36"/>
      <c r="F87" s="36"/>
      <c r="G87" s="36"/>
      <c r="H87" s="36"/>
      <c r="I87" s="67"/>
      <c r="J87" s="36"/>
      <c r="K87" s="110"/>
      <c r="L87" s="36"/>
      <c r="M87" s="43"/>
    </row>
    <row r="88" spans="1:15" s="1" customFormat="1" ht="15" customHeight="1" x14ac:dyDescent="0.2">
      <c r="A88" s="162"/>
      <c r="B88" s="18" t="str">
        <f>IF($M$4="Deutsch","Qualitätsmanagement-System vorhanden:","Quality Management System in place:")</f>
        <v>Qualitätsmanagement-System vorhanden:</v>
      </c>
      <c r="C88" s="60"/>
      <c r="D88" s="22"/>
      <c r="E88" s="22"/>
      <c r="F88" s="22"/>
      <c r="G88" s="22"/>
      <c r="H88" s="111"/>
      <c r="I88" s="111"/>
      <c r="J88" s="111"/>
      <c r="K88" s="111"/>
      <c r="L88" s="111"/>
      <c r="M88" s="23"/>
    </row>
    <row r="89" spans="1:15" s="1" customFormat="1" ht="9.9499999999999993" customHeight="1" x14ac:dyDescent="0.2">
      <c r="A89" s="162"/>
      <c r="B89" s="48"/>
      <c r="C89" s="112"/>
      <c r="D89" s="22"/>
      <c r="E89" s="22"/>
      <c r="F89" s="22"/>
      <c r="G89" s="22"/>
      <c r="H89" s="111"/>
      <c r="I89" s="111"/>
      <c r="J89" s="111"/>
      <c r="K89" s="111"/>
      <c r="L89" s="111"/>
      <c r="M89" s="23"/>
    </row>
    <row r="90" spans="1:15" ht="15" customHeight="1" x14ac:dyDescent="0.2">
      <c r="A90" s="162"/>
      <c r="B90" s="7"/>
      <c r="C90" s="113" t="s">
        <v>5</v>
      </c>
      <c r="D90" s="114"/>
      <c r="E90" s="113" t="s">
        <v>6</v>
      </c>
      <c r="F90" s="115"/>
      <c r="G90" s="113" t="s">
        <v>7</v>
      </c>
      <c r="H90" s="114"/>
      <c r="I90" s="113" t="s">
        <v>8</v>
      </c>
      <c r="J90" s="34"/>
      <c r="K90" s="113" t="s">
        <v>17</v>
      </c>
      <c r="L90" s="114"/>
      <c r="M90" s="116" t="s">
        <v>9</v>
      </c>
      <c r="O90" s="2"/>
    </row>
    <row r="91" spans="1:15" s="1" customFormat="1" ht="15" customHeight="1" x14ac:dyDescent="0.2">
      <c r="A91" s="162"/>
      <c r="B91" s="18" t="str">
        <f>IF($M$4="Deutsch","Zertifizierungen:","Certifications:")</f>
        <v>Zertifizierungen:</v>
      </c>
      <c r="C91" s="56"/>
      <c r="D91" s="117"/>
      <c r="E91" s="56"/>
      <c r="F91" s="117"/>
      <c r="G91" s="56"/>
      <c r="H91" s="117"/>
      <c r="I91" s="56"/>
      <c r="J91" s="48"/>
      <c r="K91" s="56"/>
      <c r="L91" s="117"/>
      <c r="M91" s="56"/>
    </row>
    <row r="92" spans="1:15" s="1" customFormat="1" ht="9.9499999999999993" customHeight="1" x14ac:dyDescent="0.2">
      <c r="A92" s="162"/>
      <c r="B92" s="118" t="str">
        <f>IF($M$4="Deutsch","(Bitte fügen Sie alle relevanten Zertifikate bei)","(Please attach all relevant certificates)")</f>
        <v>(Bitte fügen Sie alle relevanten Zertifikate bei)</v>
      </c>
      <c r="C92" s="37"/>
      <c r="D92" s="37"/>
      <c r="E92" s="37"/>
      <c r="F92" s="37"/>
      <c r="G92" s="37"/>
      <c r="H92" s="37"/>
      <c r="I92" s="37"/>
      <c r="J92" s="37"/>
      <c r="K92" s="37"/>
      <c r="L92" s="37"/>
      <c r="M92" s="103"/>
    </row>
    <row r="93" spans="1:15" ht="15" customHeight="1" x14ac:dyDescent="0.2">
      <c r="A93" s="162"/>
      <c r="B93" s="18"/>
      <c r="C93" s="113" t="s">
        <v>18</v>
      </c>
      <c r="D93" s="119"/>
      <c r="E93" s="113" t="s">
        <v>19</v>
      </c>
      <c r="F93" s="119"/>
      <c r="G93" s="120" t="str">
        <f>IF($M$4="Deutsch","andere","others:")</f>
        <v>andere</v>
      </c>
      <c r="H93" s="42"/>
      <c r="I93" s="121"/>
      <c r="J93" s="37"/>
      <c r="K93" s="121"/>
      <c r="L93" s="42"/>
      <c r="M93" s="122"/>
    </row>
    <row r="94" spans="1:15" s="1" customFormat="1" ht="15" customHeight="1" x14ac:dyDescent="0.2">
      <c r="A94" s="162"/>
      <c r="B94" s="123"/>
      <c r="C94" s="56"/>
      <c r="D94" s="117"/>
      <c r="E94" s="56"/>
      <c r="F94" s="117"/>
      <c r="G94" s="56"/>
      <c r="H94" s="235" t="str">
        <f>IF($M$4="Deutsch","Wenn ja, welche:","If yes, which:")</f>
        <v>Wenn ja, welche:</v>
      </c>
      <c r="I94" s="235"/>
      <c r="J94" s="174"/>
      <c r="K94" s="175"/>
      <c r="L94" s="175"/>
      <c r="M94" s="175"/>
    </row>
    <row r="95" spans="1:15" ht="20.100000000000001" customHeight="1" x14ac:dyDescent="0.25">
      <c r="A95" s="162"/>
      <c r="B95" s="109" t="str">
        <f>IF($M$4="Deutsch","4.2 Qualitätswerkzeuge","4.2 Quality Tools")</f>
        <v>4.2 Qualitätswerkzeuge</v>
      </c>
      <c r="C95" s="37"/>
      <c r="D95" s="37"/>
      <c r="E95" s="37"/>
      <c r="F95" s="37"/>
      <c r="G95" s="37"/>
      <c r="H95" s="37"/>
      <c r="I95" s="37"/>
      <c r="J95" s="37"/>
      <c r="K95" s="37"/>
      <c r="L95" s="37"/>
      <c r="M95" s="103"/>
    </row>
    <row r="96" spans="1:15" s="1" customFormat="1" ht="9.9499999999999993" customHeight="1" x14ac:dyDescent="0.2">
      <c r="A96" s="162"/>
      <c r="B96" s="118" t="str">
        <f>IF($M$4="Deutsch","(Bitte kennzeichnen Sie die von Ihnen verwendeten Qualitätswerkzeuge)","(Please mark the quality tools you are using)")</f>
        <v>(Bitte kennzeichnen Sie die von Ihnen verwendeten Qualitätswerkzeuge)</v>
      </c>
      <c r="C96" s="48"/>
      <c r="D96" s="48"/>
      <c r="E96" s="48"/>
      <c r="F96" s="48"/>
      <c r="G96" s="48"/>
      <c r="H96" s="48"/>
      <c r="I96" s="48"/>
      <c r="J96" s="48"/>
      <c r="K96" s="48"/>
      <c r="L96" s="48"/>
      <c r="M96" s="124"/>
    </row>
    <row r="97" spans="1:13" s="1" customFormat="1" ht="15" customHeight="1" x14ac:dyDescent="0.2">
      <c r="A97" s="162"/>
      <c r="B97" s="104" t="str">
        <f>IF($M$4="Deutsch","EMP Erstmusterprüfung:","FAI First Article Inspection:")</f>
        <v>EMP Erstmusterprüfung:</v>
      </c>
      <c r="C97" s="56"/>
      <c r="D97" s="48"/>
      <c r="E97" s="227" t="s">
        <v>34</v>
      </c>
      <c r="F97" s="172"/>
      <c r="G97" s="172"/>
      <c r="H97" s="172"/>
      <c r="I97" s="56"/>
      <c r="J97" s="48"/>
      <c r="K97" s="48"/>
      <c r="L97" s="48"/>
      <c r="M97" s="124"/>
    </row>
    <row r="98" spans="1:13" s="1" customFormat="1" ht="15" customHeight="1" x14ac:dyDescent="0.2">
      <c r="A98" s="162"/>
      <c r="B98" s="104" t="s">
        <v>10</v>
      </c>
      <c r="C98" s="56"/>
      <c r="D98" s="48"/>
      <c r="E98" s="227" t="s">
        <v>36</v>
      </c>
      <c r="F98" s="172"/>
      <c r="G98" s="172"/>
      <c r="H98" s="172"/>
      <c r="I98" s="56"/>
      <c r="J98" s="48"/>
      <c r="K98" s="48"/>
      <c r="L98" s="48"/>
      <c r="M98" s="124"/>
    </row>
    <row r="99" spans="1:13" s="1" customFormat="1" ht="15" customHeight="1" x14ac:dyDescent="0.2">
      <c r="A99" s="162"/>
      <c r="B99" s="104" t="s">
        <v>35</v>
      </c>
      <c r="C99" s="56"/>
      <c r="D99" s="48"/>
      <c r="E99" s="27"/>
      <c r="F99" s="27"/>
      <c r="G99" s="27"/>
      <c r="H99" s="27"/>
      <c r="I99" s="27"/>
      <c r="J99" s="48"/>
      <c r="K99" s="48"/>
      <c r="L99" s="48"/>
      <c r="M99" s="124"/>
    </row>
    <row r="100" spans="1:13" s="1" customFormat="1" ht="9.9499999999999993" customHeight="1" x14ac:dyDescent="0.2">
      <c r="A100" s="162"/>
      <c r="B100" s="125"/>
      <c r="C100" s="48"/>
      <c r="D100" s="48"/>
      <c r="E100" s="48"/>
      <c r="F100" s="48"/>
      <c r="G100" s="48"/>
      <c r="H100" s="48"/>
      <c r="I100" s="48"/>
      <c r="J100" s="48"/>
      <c r="K100" s="48"/>
      <c r="L100" s="48"/>
      <c r="M100" s="124"/>
    </row>
    <row r="101" spans="1:13" ht="20.100000000000001" customHeight="1" x14ac:dyDescent="0.25">
      <c r="A101" s="162"/>
      <c r="B101" s="109" t="str">
        <f>IF($M$4="Deutsch","4.3 Non-Conformances (NC) Management","4.3 Non-Conformances (NC) Management")</f>
        <v>4.3 Non-Conformances (NC) Management</v>
      </c>
      <c r="C101" s="37"/>
      <c r="D101" s="37"/>
      <c r="E101" s="37"/>
      <c r="F101" s="37"/>
      <c r="G101" s="37"/>
      <c r="H101" s="37"/>
      <c r="I101" s="37"/>
      <c r="J101" s="37"/>
      <c r="K101" s="37"/>
      <c r="L101" s="37"/>
      <c r="M101" s="103"/>
    </row>
    <row r="102" spans="1:13" s="1" customFormat="1" ht="9.9499999999999993" customHeight="1" x14ac:dyDescent="0.2">
      <c r="A102" s="162"/>
      <c r="B102" s="48"/>
      <c r="C102" s="48"/>
      <c r="D102" s="48"/>
      <c r="E102" s="48"/>
      <c r="F102" s="48"/>
      <c r="G102" s="48"/>
      <c r="H102" s="48"/>
      <c r="I102" s="48"/>
      <c r="J102" s="48"/>
      <c r="K102" s="48"/>
      <c r="L102" s="48"/>
      <c r="M102" s="124"/>
    </row>
    <row r="103" spans="1:13" s="1" customFormat="1" ht="15" customHeight="1" x14ac:dyDescent="0.2">
      <c r="A103" s="162"/>
      <c r="B103" s="18" t="str">
        <f>IF($M$4="Deutsch","NC-Managementsystem vorhanden:","NC Management System in place:")</f>
        <v>NC-Managementsystem vorhanden:</v>
      </c>
      <c r="C103" s="56"/>
      <c r="D103" s="48"/>
      <c r="E103" s="48"/>
      <c r="F103" s="48"/>
      <c r="G103" s="27"/>
      <c r="H103" s="48"/>
      <c r="I103" s="48"/>
      <c r="J103" s="28"/>
      <c r="K103" s="48"/>
      <c r="L103" s="48"/>
      <c r="M103" s="124"/>
    </row>
    <row r="104" spans="1:13" s="1" customFormat="1" ht="9.9499999999999993" customHeight="1" x14ac:dyDescent="0.2">
      <c r="A104" s="162"/>
      <c r="B104" s="48"/>
      <c r="C104" s="48"/>
      <c r="D104" s="48"/>
      <c r="E104" s="48"/>
      <c r="F104" s="48"/>
      <c r="G104" s="27"/>
      <c r="H104" s="48"/>
      <c r="I104" s="48"/>
      <c r="J104" s="28"/>
      <c r="K104" s="48"/>
      <c r="L104" s="48"/>
      <c r="M104" s="124"/>
    </row>
    <row r="105" spans="1:13" ht="20.100000000000001" customHeight="1" x14ac:dyDescent="0.25">
      <c r="A105" s="162"/>
      <c r="B105" s="109" t="str">
        <f>IF($M$4="Deutsch","4.4 Sauberkeit und Reinraum (ISO 14644 gültige Versionen)","4.4 Cleanliness and Cleanroom (ISO 14644 valid versions)")</f>
        <v>4.4 Sauberkeit und Reinraum (ISO 14644 gültige Versionen)</v>
      </c>
      <c r="C105" s="37"/>
      <c r="D105" s="37"/>
      <c r="E105" s="37"/>
      <c r="F105" s="37"/>
      <c r="G105" s="7"/>
      <c r="H105" s="37"/>
      <c r="I105" s="37"/>
      <c r="J105" s="38"/>
      <c r="K105" s="37"/>
      <c r="L105" s="37"/>
      <c r="M105" s="103"/>
    </row>
    <row r="106" spans="1:13" s="1" customFormat="1" ht="9.9499999999999993" customHeight="1" x14ac:dyDescent="0.2">
      <c r="A106" s="162"/>
      <c r="B106" s="126"/>
      <c r="C106" s="48"/>
      <c r="D106" s="48"/>
      <c r="E106" s="48"/>
      <c r="F106" s="48"/>
      <c r="G106" s="27"/>
      <c r="H106" s="48"/>
      <c r="I106" s="48"/>
      <c r="J106" s="28"/>
      <c r="K106" s="48"/>
      <c r="L106" s="48"/>
      <c r="M106" s="124"/>
    </row>
    <row r="107" spans="1:13" s="1" customFormat="1" ht="15" customHeight="1" x14ac:dyDescent="0.2">
      <c r="A107" s="162"/>
      <c r="B107" s="18" t="str">
        <f>IF($M$4="Deutsch","Erfahrung in der Produktion/Handhabung von Teilen im Bereich Sauberkeit","Experience in the production/handling of parts in the area of cleanliness")</f>
        <v>Erfahrung in der Produktion/Handhabung von Teilen im Bereich Sauberkeit</v>
      </c>
      <c r="C107" s="18"/>
      <c r="D107" s="18"/>
      <c r="E107" s="56"/>
      <c r="F107" s="27"/>
      <c r="G107" s="27"/>
      <c r="H107" s="27"/>
      <c r="I107" s="127" t="str">
        <f>IF($M$4="Deutsch","Reinigung im Haus möglich?","Cleaning in-house possible?")</f>
        <v>Reinigung im Haus möglich?</v>
      </c>
      <c r="J107" s="56"/>
      <c r="K107" s="27"/>
      <c r="L107" s="69"/>
      <c r="M107" s="27"/>
    </row>
    <row r="108" spans="1:13" s="1" customFormat="1" ht="15" customHeight="1" x14ac:dyDescent="0.2">
      <c r="A108" s="162"/>
      <c r="B108" s="32" t="str">
        <f>IF($M$4="Deutsch","Falls Reinigung möglich, welches ist die höchste ISO-Erfahrungsstufe?","If cleaning possible, which is the highest ISO-level of experience?")</f>
        <v>Falls Reinigung möglich, welches ist die höchste ISO-Erfahrungsstufe?</v>
      </c>
      <c r="C108" s="18"/>
      <c r="D108" s="18"/>
      <c r="E108" s="19"/>
      <c r="F108" s="27"/>
      <c r="G108" s="27"/>
      <c r="H108" s="27"/>
      <c r="I108" s="24" t="str">
        <f>IF($M$4="Deutsch","Reinraum verfügbar?","Cleanroom available?")</f>
        <v>Reinraum verfügbar?</v>
      </c>
      <c r="J108" s="56"/>
      <c r="K108" s="27"/>
      <c r="L108" s="24" t="str">
        <f>IF($M$4="Deutsch","Falls ja, welches Klasse?","If yes , which class?")</f>
        <v>Falls ja, welches Klasse?</v>
      </c>
      <c r="M108" s="19"/>
    </row>
    <row r="109" spans="1:13" ht="9.9499999999999993" customHeight="1" thickBot="1" x14ac:dyDescent="0.25">
      <c r="A109" s="162"/>
      <c r="B109" s="95"/>
      <c r="C109" s="95"/>
      <c r="D109" s="95"/>
      <c r="E109" s="95"/>
      <c r="F109" s="95"/>
      <c r="G109" s="95"/>
      <c r="H109" s="95"/>
      <c r="I109" s="95"/>
      <c r="J109" s="95"/>
      <c r="K109" s="95"/>
      <c r="L109" s="95"/>
      <c r="M109" s="108"/>
    </row>
    <row r="110" spans="1:13" ht="7.5" customHeight="1" x14ac:dyDescent="0.2">
      <c r="A110" s="162"/>
      <c r="B110" s="98"/>
      <c r="C110" s="98"/>
      <c r="D110" s="98"/>
      <c r="E110" s="98"/>
      <c r="F110" s="98"/>
      <c r="G110" s="98"/>
      <c r="H110" s="98"/>
      <c r="I110" s="98"/>
      <c r="J110" s="98"/>
      <c r="K110" s="98"/>
      <c r="L110" s="98"/>
      <c r="M110" s="99"/>
    </row>
    <row r="111" spans="1:13" ht="20.100000000000001" customHeight="1" x14ac:dyDescent="0.25">
      <c r="A111" s="162"/>
      <c r="B111" s="87" t="str">
        <f>IF($M$4="Deutsch","5. Logistik","5. Logistics")</f>
        <v>5. Logistik</v>
      </c>
      <c r="C111" s="100"/>
      <c r="D111" s="100"/>
      <c r="E111" s="100"/>
      <c r="F111" s="100"/>
      <c r="G111" s="100"/>
      <c r="H111" s="100"/>
      <c r="I111" s="100"/>
      <c r="J111" s="100"/>
      <c r="K111" s="100"/>
      <c r="L111" s="100"/>
      <c r="M111" s="101"/>
    </row>
    <row r="112" spans="1:13" ht="9.9499999999999993" customHeight="1" x14ac:dyDescent="0.2">
      <c r="A112" s="162"/>
      <c r="B112" s="37"/>
      <c r="C112" s="37"/>
      <c r="D112" s="37"/>
      <c r="E112" s="37"/>
      <c r="F112" s="37"/>
      <c r="G112" s="37"/>
      <c r="H112" s="37"/>
      <c r="I112" s="37"/>
      <c r="J112" s="37"/>
      <c r="K112" s="37"/>
      <c r="L112" s="37"/>
      <c r="M112" s="103"/>
    </row>
    <row r="113" spans="1:15" s="1" customFormat="1" ht="15" customHeight="1" x14ac:dyDescent="0.2">
      <c r="A113" s="162"/>
      <c r="B113" s="18" t="str">
        <f>IF($M$4="Deutsch","Welche Lieferoptionen bieten Sie an?","What delivery options do you have?")</f>
        <v>Welche Lieferoptionen bieten Sie an?</v>
      </c>
      <c r="C113" s="174"/>
      <c r="D113" s="174"/>
      <c r="E113" s="48"/>
      <c r="F113" s="48"/>
      <c r="G113" s="27"/>
      <c r="H113" s="48"/>
      <c r="I113" s="27"/>
      <c r="J113" s="27"/>
      <c r="K113" s="27"/>
      <c r="L113" s="24" t="str">
        <f>IF($M$4="Deutsch","Pendelverpackungskonzept möglich?","Pendulum box concept possible?")</f>
        <v>Pendelverpackungskonzept möglich?</v>
      </c>
      <c r="M113" s="60"/>
      <c r="O113" s="3"/>
    </row>
    <row r="114" spans="1:15" s="1" customFormat="1" ht="15" customHeight="1" x14ac:dyDescent="0.2">
      <c r="A114" s="162"/>
      <c r="B114" s="18" t="str">
        <f>IF($M$4="Deutsch","Konsignationslager möglich?","Consignment stock possible?")</f>
        <v>Konsignationslager möglich?</v>
      </c>
      <c r="C114" s="245"/>
      <c r="D114" s="245"/>
      <c r="E114" s="48"/>
      <c r="F114" s="48"/>
      <c r="G114" s="27"/>
      <c r="H114" s="48"/>
      <c r="I114" s="27"/>
      <c r="J114" s="27"/>
      <c r="K114" s="27"/>
      <c r="L114" s="24" t="str">
        <f>IF($M$4="Deutsch","Kanban-Konzepte möglich?","Kanban-Concepts possible?")</f>
        <v>Kanban-Konzepte möglich?</v>
      </c>
      <c r="M114" s="60"/>
    </row>
    <row r="115" spans="1:15" s="1" customFormat="1" ht="15" customHeight="1" x14ac:dyDescent="0.2">
      <c r="A115" s="162"/>
      <c r="B115" s="18" t="str">
        <f>IF($M$4="Deutsch","Sicherheitsbestandslagerung möglich?","Safety stock storage possible?")</f>
        <v>Sicherheitsbestandslagerung möglich?</v>
      </c>
      <c r="C115" s="245"/>
      <c r="D115" s="245"/>
      <c r="E115" s="48"/>
      <c r="F115" s="48"/>
      <c r="G115" s="27"/>
      <c r="H115" s="48"/>
      <c r="I115" s="27"/>
      <c r="J115" s="27"/>
      <c r="K115" s="27"/>
      <c r="L115" s="24" t="str">
        <f>IF($M$4="Deutsch","Durchschnittliche Lieferzeit (in Werktagen):","Average Lead Time (in week-days):")</f>
        <v>Durchschnittliche Lieferzeit (in Werktagen):</v>
      </c>
      <c r="M115" s="107"/>
    </row>
    <row r="116" spans="1:15" s="1" customFormat="1" ht="15" customHeight="1" x14ac:dyDescent="0.2">
      <c r="A116" s="162"/>
      <c r="B116" s="32" t="s">
        <v>11</v>
      </c>
      <c r="C116" s="159"/>
      <c r="D116" s="159"/>
      <c r="E116" s="244" t="str">
        <f>IF($M$4="Deutsch","SMTCH-Standard: DAP gemäß Lieferadresse","SMTCH-Standard: DAP acc. to delivery address")</f>
        <v>SMTCH-Standard: DAP gemäß Lieferadresse</v>
      </c>
      <c r="F116" s="244"/>
      <c r="G116" s="27"/>
      <c r="H116" s="48"/>
      <c r="I116" s="27"/>
      <c r="J116" s="27"/>
      <c r="K116" s="27"/>
      <c r="L116" s="24" t="str">
        <f>IF($M$4="Deutsch","Import-/Exportbeschränkungen:","Import/Export limitations:")</f>
        <v>Import-/Exportbeschränkungen:</v>
      </c>
      <c r="M116" s="60"/>
    </row>
    <row r="117" spans="1:15" ht="9.9499999999999993" customHeight="1" thickBot="1" x14ac:dyDescent="0.25">
      <c r="A117" s="162"/>
      <c r="B117" s="95"/>
      <c r="C117" s="95"/>
      <c r="D117" s="95"/>
      <c r="E117" s="95"/>
      <c r="F117" s="95"/>
      <c r="G117" s="95"/>
      <c r="H117" s="95"/>
      <c r="I117" s="95"/>
      <c r="J117" s="95"/>
      <c r="K117" s="95"/>
      <c r="L117" s="95"/>
      <c r="M117" s="108"/>
    </row>
    <row r="118" spans="1:15" ht="7.5" customHeight="1" x14ac:dyDescent="0.2">
      <c r="A118" s="162"/>
      <c r="B118" s="98"/>
      <c r="C118" s="98"/>
      <c r="D118" s="98"/>
      <c r="E118" s="98"/>
      <c r="F118" s="98"/>
      <c r="G118" s="98"/>
      <c r="H118" s="98"/>
      <c r="I118" s="98"/>
      <c r="J118" s="98"/>
      <c r="K118" s="98"/>
      <c r="L118" s="98"/>
      <c r="M118" s="99"/>
    </row>
    <row r="119" spans="1:15" ht="20.100000000000001" customHeight="1" x14ac:dyDescent="0.25">
      <c r="A119" s="162"/>
      <c r="B119" s="87" t="str">
        <f>IF($M$4="Deutsch","6. ESG &amp; Compliance /  Lieferantenhandbuch &amp; AEBs","6. ESG &amp; Compliance /  Supplier Hand Book &amp; GTC's")</f>
        <v>6. ESG &amp; Compliance /  Lieferantenhandbuch &amp; AEBs</v>
      </c>
      <c r="C119" s="100"/>
      <c r="D119" s="100"/>
      <c r="E119" s="100"/>
      <c r="F119" s="100"/>
      <c r="G119" s="100"/>
      <c r="H119" s="100"/>
      <c r="I119" s="100"/>
      <c r="J119" s="100"/>
      <c r="K119" s="100"/>
      <c r="L119" s="100"/>
      <c r="M119" s="101"/>
    </row>
    <row r="120" spans="1:15" ht="9.9499999999999993" customHeight="1" x14ac:dyDescent="0.2">
      <c r="A120" s="162"/>
      <c r="B120" s="37"/>
      <c r="C120" s="37"/>
      <c r="D120" s="37"/>
      <c r="E120" s="37"/>
      <c r="F120" s="37"/>
      <c r="G120" s="37"/>
      <c r="H120" s="37"/>
      <c r="I120" s="37"/>
      <c r="J120" s="37"/>
      <c r="K120" s="37"/>
      <c r="L120" s="37"/>
      <c r="M120" s="103"/>
    </row>
    <row r="121" spans="1:15" ht="20.100000000000001" customHeight="1" x14ac:dyDescent="0.25">
      <c r="A121" s="162"/>
      <c r="B121" s="109" t="s">
        <v>12</v>
      </c>
      <c r="C121" s="37"/>
      <c r="D121" s="37"/>
      <c r="E121" s="37"/>
      <c r="F121" s="37"/>
      <c r="G121" s="37"/>
      <c r="H121" s="37"/>
      <c r="I121" s="37"/>
      <c r="J121" s="37"/>
      <c r="K121" s="37"/>
      <c r="L121" s="37"/>
      <c r="M121" s="103"/>
    </row>
    <row r="122" spans="1:15" s="1" customFormat="1" ht="9.9499999999999993" customHeight="1" x14ac:dyDescent="0.2">
      <c r="A122" s="162"/>
      <c r="B122" s="128"/>
      <c r="C122" s="48"/>
      <c r="D122" s="48"/>
      <c r="E122" s="48"/>
      <c r="F122" s="48"/>
      <c r="G122" s="48"/>
      <c r="H122" s="48"/>
      <c r="I122" s="48"/>
      <c r="J122" s="48"/>
      <c r="K122" s="48"/>
      <c r="L122" s="48"/>
      <c r="M122" s="124"/>
    </row>
    <row r="123" spans="1:15" s="1" customFormat="1" ht="15" customHeight="1" x14ac:dyDescent="0.2">
      <c r="A123" s="162"/>
      <c r="B123" s="18" t="str">
        <f>IF($M$4="Deutsch","Unterliegen Ihre Produkte Exportkontrollen (z. B. ITAR)?","Are your products subject to export controls (e.g. ITAR)?")</f>
        <v>Unterliegen Ihre Produkte Exportkontrollen (z. B. ITAR)?</v>
      </c>
      <c r="C123" s="27"/>
      <c r="D123" s="60"/>
      <c r="E123" s="27"/>
      <c r="F123" s="125"/>
      <c r="G123" s="125"/>
      <c r="H123" s="125"/>
      <c r="I123" s="125"/>
      <c r="J123" s="125"/>
      <c r="K123" s="27"/>
      <c r="L123" s="24" t="str">
        <f>IF($M$4="Deutsch","Werden Maßnahmen gegen gefälschte und raubkopierte Waren ergriffen?","Are measures taken against Counterfeit &amp; Pirated Goods?")</f>
        <v>Werden Maßnahmen gegen gefälschte und raubkopierte Waren ergriffen?</v>
      </c>
      <c r="M123" s="60"/>
    </row>
    <row r="124" spans="1:15" s="1" customFormat="1" ht="15" customHeight="1" x14ac:dyDescent="0.2">
      <c r="A124" s="162"/>
      <c r="B124" s="129" t="str">
        <f>IF($M$4="Deutsch","Sind Sie mit den ECSS-Standards vertraut?","Are you familiar with the ECSS standards?")</f>
        <v>Sind Sie mit den ECSS-Standards vertraut?</v>
      </c>
      <c r="C124" s="27"/>
      <c r="D124" s="60"/>
      <c r="E124" s="27"/>
      <c r="F124" s="48"/>
      <c r="G124" s="48"/>
      <c r="H124" s="48"/>
      <c r="I124" s="48"/>
      <c r="J124" s="48"/>
      <c r="K124" s="27"/>
      <c r="L124" s="24" t="str">
        <f>IF($M$4="Deutsch","Sind Ihre Produkte frei von Konfliktmaterialien gemäß dem Dodd-Frank-Act?","Are your products free according to Dodd-Frank-Act (conflict-minerals)?")</f>
        <v>Sind Ihre Produkte frei von Konfliktmaterialien gemäß dem Dodd-Frank-Act?</v>
      </c>
      <c r="M124" s="60"/>
    </row>
    <row r="125" spans="1:15" s="1" customFormat="1" ht="15" customHeight="1" x14ac:dyDescent="0.2">
      <c r="A125" s="162"/>
      <c r="B125" s="240" t="str">
        <f>IF($M$4="Deutsch","Erfüllen Sie die Anforderungen der REACH-Richtlinie?","Are you compliant with REACH directive?")</f>
        <v>Erfüllen Sie die Anforderungen der REACH-Richtlinie?</v>
      </c>
      <c r="C125" s="187"/>
      <c r="D125" s="60"/>
      <c r="E125" s="27"/>
      <c r="F125" s="48"/>
      <c r="G125" s="48"/>
      <c r="H125" s="48"/>
      <c r="I125" s="48"/>
      <c r="J125" s="48"/>
      <c r="K125" s="27"/>
      <c r="L125" s="24" t="str">
        <f>IF($M$4="Deutsch","Werden Maßnahmen ergriffen, um Ihre und unsere Lieferkette vor Kinderarbeit zu schützen?","Are measures taken to protect your and our Supply Chain against child labor?")</f>
        <v>Werden Maßnahmen ergriffen, um Ihre und unsere Lieferkette vor Kinderarbeit zu schützen?</v>
      </c>
      <c r="M125" s="60"/>
    </row>
    <row r="126" spans="1:15" s="1" customFormat="1" ht="15" customHeight="1" x14ac:dyDescent="0.2">
      <c r="A126" s="162"/>
      <c r="B126" s="240" t="str">
        <f>IF($M$4="Deutsch","Erfüllen Sie die Anforderungen der RoHS-Richtlinie?","Are you compliant with RoHS directive?")</f>
        <v>Erfüllen Sie die Anforderungen der RoHS-Richtlinie?</v>
      </c>
      <c r="C126" s="187"/>
      <c r="D126" s="60"/>
      <c r="E126" s="27"/>
      <c r="F126" s="24" t="str">
        <f>IF($M$4="Deutsch","Sind Sie einverstanden mit","Do you agree with the")</f>
        <v>Sind Sie einverstanden mit</v>
      </c>
      <c r="G126" s="130" t="s">
        <v>21</v>
      </c>
      <c r="H126" s="131"/>
      <c r="I126" s="132"/>
      <c r="J126" s="131"/>
      <c r="K126" s="27"/>
      <c r="L126" s="24" t="str">
        <f>IF($M$4="Deutsch",",oder haben Sie Ihren eigenen?",",or do you have your own?")</f>
        <v>,oder haben Sie Ihren eigenen?</v>
      </c>
      <c r="M126" s="19"/>
    </row>
    <row r="127" spans="1:15" s="1" customFormat="1" ht="15" customHeight="1" x14ac:dyDescent="0.2">
      <c r="A127" s="162"/>
      <c r="B127" s="27"/>
      <c r="C127" s="27"/>
      <c r="D127" s="27"/>
      <c r="E127" s="133"/>
      <c r="F127" s="133"/>
      <c r="G127" s="133"/>
      <c r="H127" s="133"/>
      <c r="I127" s="133"/>
      <c r="J127" s="133"/>
      <c r="K127" s="27"/>
      <c r="L127" s="134" t="str">
        <f>IF($M$4="Deutsch","Messen Sie Ihren CO2-Footprint und ist eine Dekarbonisierungsstrategie umgesetzt?","Do you measure your carbon footprint and is a decarbonization strategy implemented?")</f>
        <v>Messen Sie Ihren CO2-Footprint und ist eine Dekarbonisierungsstrategie umgesetzt?</v>
      </c>
      <c r="M127" s="60"/>
      <c r="O127" s="6"/>
    </row>
    <row r="128" spans="1:15" s="1" customFormat="1" ht="15" customHeight="1" x14ac:dyDescent="0.2">
      <c r="A128" s="162"/>
      <c r="B128" s="48"/>
      <c r="C128" s="27"/>
      <c r="D128" s="27"/>
      <c r="E128" s="48"/>
      <c r="F128" s="125"/>
      <c r="G128" s="125"/>
      <c r="H128" s="125"/>
      <c r="I128" s="125"/>
      <c r="J128" s="27"/>
      <c r="K128" s="27"/>
      <c r="L128" s="134" t="str">
        <f>IF($M$4="Deutsch","Ist Ihr Herstellungsland registriert und nicht gemäß dem UNICEF Workplace Index als „erweitert“ oder „erhöht“ eingestuft?","Is your country of manufacture registered and not set to enhanced or heightened according to the UNICEF Workplace Index?")</f>
        <v>Ist Ihr Herstellungsland registriert und nicht gemäß dem UNICEF Workplace Index als „erweitert“ oder „erhöht“ eingestuft?</v>
      </c>
      <c r="M128" s="60"/>
    </row>
    <row r="129" spans="1:13" ht="9.9499999999999993" customHeight="1" x14ac:dyDescent="0.2">
      <c r="A129" s="162"/>
      <c r="B129" s="37"/>
      <c r="C129" s="7"/>
      <c r="D129" s="7"/>
      <c r="E129" s="27"/>
      <c r="F129" s="27"/>
      <c r="G129" s="27"/>
      <c r="H129" s="27"/>
      <c r="I129" s="27"/>
      <c r="J129" s="7"/>
      <c r="K129" s="7"/>
      <c r="L129" s="7"/>
      <c r="M129" s="103"/>
    </row>
    <row r="130" spans="1:13" ht="20.100000000000001" customHeight="1" x14ac:dyDescent="0.25">
      <c r="A130" s="162"/>
      <c r="B130" s="135" t="str">
        <f>IF($M$4="Deutsch","6.2 Lieferantenhandbuch &amp; AEBs","6.2 Supplier Hand Book &amp; GTC's")</f>
        <v>6.2 Lieferantenhandbuch &amp; AEBs</v>
      </c>
      <c r="C130" s="7"/>
      <c r="D130" s="7"/>
      <c r="E130" s="37"/>
      <c r="F130" s="37"/>
      <c r="G130" s="7"/>
      <c r="H130" s="7"/>
      <c r="I130" s="7"/>
      <c r="J130" s="7"/>
      <c r="K130" s="7"/>
      <c r="L130" s="7"/>
      <c r="M130" s="103"/>
    </row>
    <row r="131" spans="1:13" s="1" customFormat="1" ht="9.9499999999999993" customHeight="1" x14ac:dyDescent="0.2">
      <c r="A131" s="162"/>
      <c r="B131" s="48"/>
      <c r="C131" s="27"/>
      <c r="D131" s="27"/>
      <c r="E131" s="48"/>
      <c r="F131" s="48"/>
      <c r="G131" s="27"/>
      <c r="H131" s="27"/>
      <c r="I131" s="27"/>
      <c r="J131" s="27"/>
      <c r="K131" s="27"/>
      <c r="L131" s="27"/>
      <c r="M131" s="124"/>
    </row>
    <row r="132" spans="1:13" s="1" customFormat="1" ht="15" customHeight="1" x14ac:dyDescent="0.2">
      <c r="A132" s="162"/>
      <c r="B132" s="32" t="str">
        <f>IF($M$4="Deutsch","Haben Sie unser SMTCH-Lieferantenhandbuch gelesen und verstanden (siehe Links zu den Dokumenten unten)?","Have you read and understood our SMTCH Supplier Hand Book (please see links to the documents below)?")</f>
        <v>Haben Sie unser SMTCH-Lieferantenhandbuch gelesen und verstanden (siehe Links zu den Dokumenten unten)?</v>
      </c>
      <c r="C132" s="27"/>
      <c r="D132" s="27"/>
      <c r="E132" s="48"/>
      <c r="F132" s="48"/>
      <c r="G132" s="27"/>
      <c r="H132" s="27"/>
      <c r="I132" s="27"/>
      <c r="J132" s="27"/>
      <c r="K132" s="27"/>
      <c r="L132" s="27"/>
      <c r="M132" s="60"/>
    </row>
    <row r="133" spans="1:13" s="1" customFormat="1" ht="15" customHeight="1" x14ac:dyDescent="0.2">
      <c r="A133" s="162"/>
      <c r="B133" s="32" t="str">
        <f>IF($M$4="Deutsch","Akzeptieren Sie die Allgemeinen Einkaufsbedingungen (AGB) von Zeiss-SMT mit Sitz in der Schweiz? (siehe Links zu den Dokumenten unten)?","Do you accept the General Terms &amp; Conditions of Purchase (GTC-P) in general for Zeiss-SMT with their place of business in Switzerland (please see links to the documents below)?")</f>
        <v>Akzeptieren Sie die Allgemeinen Einkaufsbedingungen (AGB) von Zeiss-SMT mit Sitz in der Schweiz? (siehe Links zu den Dokumenten unten)?</v>
      </c>
      <c r="C133" s="27"/>
      <c r="D133" s="27"/>
      <c r="E133" s="48"/>
      <c r="F133" s="48"/>
      <c r="G133" s="27"/>
      <c r="H133" s="48"/>
      <c r="I133" s="28"/>
      <c r="J133" s="27"/>
      <c r="K133" s="27"/>
      <c r="L133" s="27"/>
      <c r="M133" s="60"/>
    </row>
    <row r="134" spans="1:13" s="1" customFormat="1" ht="9.9499999999999993" customHeight="1" x14ac:dyDescent="0.2">
      <c r="A134" s="162"/>
      <c r="B134" s="92"/>
      <c r="C134" s="27"/>
      <c r="D134" s="238"/>
      <c r="E134" s="238"/>
      <c r="F134" s="238"/>
      <c r="G134" s="238"/>
      <c r="H134" s="238"/>
      <c r="I134" s="238"/>
      <c r="J134" s="238"/>
      <c r="K134" s="238"/>
      <c r="L134" s="238"/>
      <c r="M134" s="238"/>
    </row>
    <row r="135" spans="1:13" s="1" customFormat="1" ht="15" customHeight="1" x14ac:dyDescent="0.2">
      <c r="A135" s="162"/>
      <c r="B135" s="128" t="str">
        <f>IF($M$4="Deutsch","Links zu allen Dokumenten","Links to all documents")</f>
        <v>Links zu allen Dokumenten</v>
      </c>
      <c r="C135" s="27"/>
      <c r="D135" s="27"/>
      <c r="E135" s="27"/>
      <c r="F135" s="27"/>
      <c r="G135" s="27"/>
      <c r="H135" s="27"/>
      <c r="I135" s="27"/>
      <c r="J135" s="27"/>
      <c r="K135" s="27"/>
      <c r="L135" s="27"/>
      <c r="M135" s="27"/>
    </row>
    <row r="136" spans="1:13" s="1" customFormat="1" ht="15" customHeight="1" x14ac:dyDescent="0.2">
      <c r="A136" s="162"/>
      <c r="B136" s="92" t="str">
        <f>IF($M$4="Deutsch","Deutsche Dokumente sind verfügbar auf der SMTCH-Website","German documents are available on SMTCH-Website")</f>
        <v>Deutsche Dokumente sind verfügbar auf der SMTCH-Website</v>
      </c>
      <c r="C136" s="27"/>
      <c r="D136" s="236" t="s">
        <v>22</v>
      </c>
      <c r="E136" s="236"/>
      <c r="F136" s="236"/>
      <c r="G136" s="236"/>
      <c r="H136" s="236"/>
      <c r="I136" s="236"/>
      <c r="J136" s="236"/>
      <c r="K136" s="236"/>
      <c r="L136" s="236"/>
      <c r="M136" s="237"/>
    </row>
    <row r="137" spans="1:13" s="1" customFormat="1" ht="15" customHeight="1" x14ac:dyDescent="0.2">
      <c r="A137" s="162"/>
      <c r="B137" s="92" t="str">
        <f>IF($M$4="Deutsch","Englische Dokumente sind verfügbar auf der SMTCH-Website","English documents are available on SMTCH-Website")</f>
        <v>Englische Dokumente sind verfügbar auf der SMTCH-Website</v>
      </c>
      <c r="C137" s="27"/>
      <c r="D137" s="238" t="s">
        <v>23</v>
      </c>
      <c r="E137" s="238"/>
      <c r="F137" s="238"/>
      <c r="G137" s="238"/>
      <c r="H137" s="238"/>
      <c r="I137" s="238"/>
      <c r="J137" s="238"/>
      <c r="K137" s="238"/>
      <c r="L137" s="238"/>
      <c r="M137" s="239"/>
    </row>
    <row r="138" spans="1:13" s="1" customFormat="1" ht="15" customHeight="1" x14ac:dyDescent="0.2">
      <c r="A138" s="162"/>
      <c r="B138" s="92" t="str">
        <f>IF($M$4="Deutsch","SMT-Website (zusätzliche Informationen)","SMT-Website (additional information)")</f>
        <v>SMT-Website (zusätzliche Informationen)</v>
      </c>
      <c r="C138" s="27"/>
      <c r="D138" s="236" t="s">
        <v>24</v>
      </c>
      <c r="E138" s="236"/>
      <c r="F138" s="236"/>
      <c r="G138" s="236"/>
      <c r="H138" s="236"/>
      <c r="I138" s="236"/>
      <c r="J138" s="236"/>
      <c r="K138" s="236"/>
      <c r="L138" s="236"/>
      <c r="M138" s="237"/>
    </row>
    <row r="139" spans="1:13" s="1" customFormat="1" ht="20.100000000000001" customHeight="1" x14ac:dyDescent="0.2">
      <c r="A139" s="162"/>
      <c r="B139" s="136" t="str">
        <f>IF($M$4="Deutsch","Falls nicht – bitte Grund angeben – welche Punkte besprochen werden müssen:","If not - please specify reason - which points must be discussed:")</f>
        <v>Falls nicht – bitte Grund angeben – welche Punkte besprochen werden müssen:</v>
      </c>
      <c r="C139" s="48"/>
      <c r="D139" s="48"/>
      <c r="E139" s="48"/>
      <c r="F139" s="48"/>
      <c r="G139" s="48"/>
      <c r="H139" s="48"/>
      <c r="I139" s="48"/>
      <c r="J139" s="48"/>
      <c r="K139" s="48"/>
      <c r="L139" s="48"/>
      <c r="M139" s="124"/>
    </row>
    <row r="140" spans="1:13" s="1" customFormat="1" ht="20.100000000000001" customHeight="1" x14ac:dyDescent="0.2">
      <c r="A140" s="162"/>
      <c r="B140" s="221" t="s">
        <v>98</v>
      </c>
      <c r="C140" s="221"/>
      <c r="D140" s="221"/>
      <c r="E140" s="221"/>
      <c r="F140" s="221"/>
      <c r="G140" s="221"/>
      <c r="H140" s="221"/>
      <c r="I140" s="221"/>
      <c r="J140" s="221"/>
      <c r="K140" s="221"/>
      <c r="L140" s="221"/>
      <c r="M140" s="222"/>
    </row>
    <row r="141" spans="1:13" s="1" customFormat="1" ht="20.100000000000001" customHeight="1" x14ac:dyDescent="0.2">
      <c r="A141" s="162"/>
      <c r="B141" s="223"/>
      <c r="C141" s="223"/>
      <c r="D141" s="223"/>
      <c r="E141" s="223"/>
      <c r="F141" s="223"/>
      <c r="G141" s="223"/>
      <c r="H141" s="223"/>
      <c r="I141" s="223"/>
      <c r="J141" s="223"/>
      <c r="K141" s="223"/>
      <c r="L141" s="223"/>
      <c r="M141" s="224"/>
    </row>
    <row r="142" spans="1:13" s="1" customFormat="1" ht="20.100000000000001" customHeight="1" x14ac:dyDescent="0.2">
      <c r="A142" s="162"/>
      <c r="B142" s="223"/>
      <c r="C142" s="223"/>
      <c r="D142" s="223"/>
      <c r="E142" s="223"/>
      <c r="F142" s="223"/>
      <c r="G142" s="223"/>
      <c r="H142" s="223"/>
      <c r="I142" s="223"/>
      <c r="J142" s="223"/>
      <c r="K142" s="223"/>
      <c r="L142" s="223"/>
      <c r="M142" s="224"/>
    </row>
    <row r="143" spans="1:13" s="1" customFormat="1" ht="20.100000000000001" customHeight="1" x14ac:dyDescent="0.2">
      <c r="A143" s="162"/>
      <c r="B143" s="223"/>
      <c r="C143" s="223"/>
      <c r="D143" s="223"/>
      <c r="E143" s="223"/>
      <c r="F143" s="223"/>
      <c r="G143" s="223"/>
      <c r="H143" s="223"/>
      <c r="I143" s="223"/>
      <c r="J143" s="223"/>
      <c r="K143" s="223"/>
      <c r="L143" s="223"/>
      <c r="M143" s="224"/>
    </row>
    <row r="144" spans="1:13" ht="9.9499999999999993" customHeight="1" thickBot="1" x14ac:dyDescent="0.25">
      <c r="A144" s="162"/>
      <c r="B144" s="37"/>
      <c r="C144" s="37"/>
      <c r="D144" s="37"/>
      <c r="E144" s="37"/>
      <c r="F144" s="37"/>
      <c r="G144" s="37"/>
      <c r="H144" s="37"/>
      <c r="I144" s="37"/>
      <c r="J144" s="37"/>
      <c r="K144" s="37"/>
      <c r="L144" s="37"/>
      <c r="M144" s="103"/>
    </row>
    <row r="145" spans="1:13" ht="7.5" customHeight="1" x14ac:dyDescent="0.2">
      <c r="A145" s="162"/>
      <c r="B145" s="82"/>
      <c r="C145" s="85"/>
      <c r="D145" s="85"/>
      <c r="E145" s="85"/>
      <c r="F145" s="82"/>
      <c r="G145" s="82"/>
      <c r="H145" s="82"/>
      <c r="I145" s="82"/>
      <c r="J145" s="82"/>
      <c r="K145" s="82"/>
      <c r="L145" s="82"/>
      <c r="M145" s="86"/>
    </row>
    <row r="146" spans="1:13" ht="15" customHeight="1" x14ac:dyDescent="0.25">
      <c r="A146" s="162"/>
      <c r="B146" s="241" t="str">
        <f>IF($M$4="Deutsch","Unterschrift und Datum","7. Sign and date")</f>
        <v>Unterschrift und Datum</v>
      </c>
      <c r="C146" s="242"/>
      <c r="D146" s="242"/>
      <c r="E146" s="242"/>
      <c r="F146" s="242"/>
      <c r="G146" s="242"/>
      <c r="H146" s="242"/>
      <c r="I146" s="242"/>
      <c r="J146" s="242"/>
      <c r="K146" s="242"/>
      <c r="L146" s="242"/>
      <c r="M146" s="243"/>
    </row>
    <row r="147" spans="1:13" ht="9.9499999999999993" customHeight="1" x14ac:dyDescent="0.2">
      <c r="A147" s="162"/>
      <c r="B147" s="231" t="str">
        <f>IF($M$4="Deutsch","(Mit seiner Unterschrift bestätigt der Lieferant, dass SIS-Formular wahrheitsgemäß ausgefüllt zu haben und dass das Lieferantenhandbuch verstanden und akzeptiert wurde.)","(By signing, the supplier confirms that the SIS form has been filled out truthfully and that the supplier handbook has been understood and accepted.)")</f>
        <v>(Mit seiner Unterschrift bestätigt der Lieferant, dass SIS-Formular wahrheitsgemäß ausgefüllt zu haben und dass das Lieferantenhandbuch verstanden und akzeptiert wurde.)</v>
      </c>
      <c r="C147" s="232"/>
      <c r="D147" s="232"/>
      <c r="E147" s="232"/>
      <c r="F147" s="232"/>
      <c r="G147" s="232"/>
      <c r="H147" s="232"/>
      <c r="I147" s="232"/>
      <c r="J147" s="232"/>
      <c r="K147" s="232"/>
      <c r="L147" s="232"/>
      <c r="M147" s="233"/>
    </row>
    <row r="148" spans="1:13" ht="7.5" customHeight="1" x14ac:dyDescent="0.25">
      <c r="A148" s="162"/>
      <c r="B148" s="137"/>
      <c r="C148" s="138"/>
      <c r="D148" s="138"/>
      <c r="E148" s="138"/>
      <c r="F148" s="138"/>
      <c r="G148" s="138"/>
      <c r="H148" s="138"/>
      <c r="I148" s="138"/>
      <c r="J148" s="138"/>
      <c r="K148" s="138"/>
      <c r="L148" s="138"/>
      <c r="M148" s="139"/>
    </row>
    <row r="149" spans="1:13" x14ac:dyDescent="0.2">
      <c r="A149" s="162"/>
      <c r="B149" s="37"/>
      <c r="C149" s="218" t="str">
        <f>IF($M$4="Deutsch","bearbeitet von","edited by")</f>
        <v>bearbeitet von</v>
      </c>
      <c r="D149" s="218"/>
      <c r="E149" s="218"/>
      <c r="F149" s="218"/>
      <c r="G149" s="218"/>
      <c r="H149" s="140"/>
      <c r="I149" s="219" t="str">
        <f>IF($M$4="Deutsch","freigegeben von","released by")</f>
        <v>freigegeben von</v>
      </c>
      <c r="J149" s="219"/>
      <c r="K149" s="219"/>
      <c r="L149" s="219"/>
      <c r="M149" s="220"/>
    </row>
    <row r="150" spans="1:13" ht="20.100000000000001" customHeight="1" x14ac:dyDescent="0.2">
      <c r="A150" s="162"/>
      <c r="B150" s="18" t="str">
        <f>IF($M$4="Deutsch","Datum:","Date:")</f>
        <v>Datum:</v>
      </c>
      <c r="C150" s="225"/>
      <c r="D150" s="225"/>
      <c r="E150" s="225"/>
      <c r="F150" s="225"/>
      <c r="G150" s="225"/>
      <c r="H150" s="22"/>
      <c r="I150" s="225"/>
      <c r="J150" s="225"/>
      <c r="K150" s="225"/>
      <c r="L150" s="225"/>
      <c r="M150" s="226"/>
    </row>
    <row r="151" spans="1:13" ht="20.100000000000001" customHeight="1" x14ac:dyDescent="0.2">
      <c r="A151" s="162"/>
      <c r="B151" s="18" t="str">
        <f>IF($M$4="Deutsch","Unterschrift:","Signature:")</f>
        <v>Unterschrift:</v>
      </c>
      <c r="C151" s="170"/>
      <c r="D151" s="170"/>
      <c r="E151" s="170"/>
      <c r="F151" s="170"/>
      <c r="G151" s="170"/>
      <c r="H151" s="22"/>
      <c r="I151" s="170"/>
      <c r="J151" s="170"/>
      <c r="K151" s="170"/>
      <c r="L151" s="170"/>
      <c r="M151" s="181"/>
    </row>
    <row r="152" spans="1:13" ht="20.100000000000001" customHeight="1" x14ac:dyDescent="0.2">
      <c r="A152" s="162"/>
      <c r="B152" s="18" t="str">
        <f>IF($M$4="Deutsch","Name in Druckbuchstaben:","Name in Blockletters:")</f>
        <v>Name in Druckbuchstaben:</v>
      </c>
      <c r="C152" s="170"/>
      <c r="D152" s="170"/>
      <c r="E152" s="170"/>
      <c r="F152" s="170"/>
      <c r="G152" s="170"/>
      <c r="H152" s="22"/>
      <c r="I152" s="170"/>
      <c r="J152" s="170"/>
      <c r="K152" s="170"/>
      <c r="L152" s="170"/>
      <c r="M152" s="181"/>
    </row>
    <row r="153" spans="1:13" ht="20.100000000000001" customHeight="1" x14ac:dyDescent="0.2">
      <c r="A153" s="162"/>
      <c r="B153" s="18" t="str">
        <f>IF($M$4="Deutsch","Funktion/Rolle","Function/Role")</f>
        <v>Funktion/Rolle</v>
      </c>
      <c r="C153" s="170"/>
      <c r="D153" s="170"/>
      <c r="E153" s="170"/>
      <c r="F153" s="170"/>
      <c r="G153" s="170"/>
      <c r="H153" s="22"/>
      <c r="I153" s="170"/>
      <c r="J153" s="170"/>
      <c r="K153" s="170"/>
      <c r="L153" s="170"/>
      <c r="M153" s="181"/>
    </row>
    <row r="154" spans="1:13" ht="9.9499999999999993" customHeight="1" thickBot="1" x14ac:dyDescent="0.25">
      <c r="A154" s="164"/>
      <c r="B154" s="141"/>
      <c r="C154" s="142"/>
      <c r="D154" s="142"/>
      <c r="E154" s="142"/>
      <c r="F154" s="142"/>
      <c r="G154" s="142"/>
      <c r="H154" s="142"/>
      <c r="I154" s="142"/>
      <c r="J154" s="142"/>
      <c r="K154" s="142"/>
      <c r="L154" s="142"/>
      <c r="M154" s="142"/>
    </row>
    <row r="155" spans="1:13" ht="7.5" customHeight="1" thickBot="1" x14ac:dyDescent="0.25">
      <c r="A155" s="7"/>
      <c r="B155" s="82"/>
      <c r="C155" s="85"/>
      <c r="D155" s="85"/>
      <c r="E155" s="85"/>
      <c r="F155" s="82"/>
      <c r="G155" s="82"/>
      <c r="H155" s="82"/>
      <c r="I155" s="82"/>
      <c r="J155" s="82"/>
      <c r="K155" s="82"/>
      <c r="L155" s="82"/>
      <c r="M155" s="86"/>
    </row>
    <row r="156" spans="1:13" ht="9.9499999999999993" customHeight="1" x14ac:dyDescent="0.2">
      <c r="A156" s="190" t="str">
        <f>IF($M$4="Deutsch","von SMTCH auszufüllen","to be filled in by SMTCH")</f>
        <v>von SMTCH auszufüllen</v>
      </c>
      <c r="B156" s="208" t="str">
        <f>IF($M$4="Deutsch","Freigabeentscheidung der Abteilung Supply Chain Management (SMTCH-S)","Approval decision by SMTCH-S Supply Chain Management dept.")</f>
        <v>Freigabeentscheidung der Abteilung Supply Chain Management (SMTCH-S)</v>
      </c>
      <c r="C156" s="209"/>
      <c r="D156" s="209"/>
      <c r="E156" s="209"/>
      <c r="F156" s="209"/>
      <c r="G156" s="209"/>
      <c r="H156" s="209"/>
      <c r="I156" s="209"/>
      <c r="J156" s="209"/>
      <c r="K156" s="209"/>
      <c r="L156" s="209"/>
      <c r="M156" s="210"/>
    </row>
    <row r="157" spans="1:13" ht="15.75" customHeight="1" x14ac:dyDescent="0.2">
      <c r="A157" s="191"/>
      <c r="B157" s="211"/>
      <c r="C157" s="212"/>
      <c r="D157" s="212"/>
      <c r="E157" s="212"/>
      <c r="F157" s="212"/>
      <c r="G157" s="212"/>
      <c r="H157" s="212"/>
      <c r="I157" s="212"/>
      <c r="J157" s="212"/>
      <c r="K157" s="212"/>
      <c r="L157" s="212"/>
      <c r="M157" s="213"/>
    </row>
    <row r="158" spans="1:13" ht="8.1" customHeight="1" thickBot="1" x14ac:dyDescent="0.25">
      <c r="A158" s="191"/>
      <c r="B158" s="214"/>
      <c r="C158" s="215"/>
      <c r="D158" s="215"/>
      <c r="E158" s="215"/>
      <c r="F158" s="215"/>
      <c r="G158" s="215"/>
      <c r="H158" s="215"/>
      <c r="I158" s="215"/>
      <c r="J158" s="215"/>
      <c r="K158" s="215"/>
      <c r="L158" s="215"/>
      <c r="M158" s="216"/>
    </row>
    <row r="159" spans="1:13" s="1" customFormat="1" ht="15" customHeight="1" x14ac:dyDescent="0.2">
      <c r="A159" s="191"/>
      <c r="B159" s="253" t="str">
        <f>IF($M$4="Deutsch","Leiter Strategic Procurement","Head of Strategic Procurement")</f>
        <v>Leiter Strategic Procurement</v>
      </c>
      <c r="C159" s="193" t="str">
        <f>IF($M$4="Deutsch","Freigabe:","Approval:")</f>
        <v>Freigabe:</v>
      </c>
      <c r="D159" s="193"/>
      <c r="E159" s="56"/>
      <c r="F159" s="27"/>
      <c r="G159" s="144" t="str">
        <f>IF($M$4="Deutsch","Datum:","Date:")</f>
        <v>Datum:</v>
      </c>
      <c r="H159" s="205"/>
      <c r="I159" s="175"/>
      <c r="J159" s="145" t="str">
        <f>IF($M$4="Deutsch","Unterschrift:","Signature:")</f>
        <v>Unterschrift:</v>
      </c>
      <c r="K159" s="217"/>
      <c r="L159" s="217"/>
      <c r="M159" s="217"/>
    </row>
    <row r="160" spans="1:13" s="1" customFormat="1" ht="8.1" customHeight="1" x14ac:dyDescent="0.2">
      <c r="A160" s="191"/>
      <c r="B160" s="192"/>
      <c r="C160" s="129"/>
      <c r="D160" s="129"/>
      <c r="E160" s="27"/>
      <c r="F160" s="27"/>
      <c r="G160" s="18"/>
      <c r="H160" s="27"/>
      <c r="I160" s="27"/>
      <c r="J160" s="147"/>
      <c r="K160" s="217"/>
      <c r="L160" s="217"/>
      <c r="M160" s="217"/>
    </row>
    <row r="161" spans="1:13" s="1" customFormat="1" ht="12.75" customHeight="1" x14ac:dyDescent="0.2">
      <c r="A161" s="191"/>
      <c r="B161" s="192"/>
      <c r="C161" s="193"/>
      <c r="D161" s="193"/>
      <c r="E161" s="27"/>
      <c r="F161" s="27"/>
      <c r="G161" s="18"/>
      <c r="H161" s="27"/>
      <c r="I161" s="27"/>
      <c r="J161" s="147"/>
      <c r="K161" s="175"/>
      <c r="L161" s="175"/>
      <c r="M161" s="175"/>
    </row>
    <row r="162" spans="1:13" s="1" customFormat="1" ht="7.5" customHeight="1" x14ac:dyDescent="0.2">
      <c r="A162" s="191"/>
      <c r="B162" s="192"/>
      <c r="C162" s="129"/>
      <c r="D162" s="129"/>
      <c r="E162" s="27"/>
      <c r="F162" s="27"/>
      <c r="G162" s="18"/>
      <c r="H162" s="27"/>
      <c r="I162" s="27"/>
      <c r="J162" s="143"/>
      <c r="K162" s="27"/>
      <c r="L162" s="27"/>
      <c r="M162" s="29"/>
    </row>
    <row r="163" spans="1:13" s="1" customFormat="1" ht="15" customHeight="1" x14ac:dyDescent="0.2">
      <c r="A163" s="191"/>
      <c r="B163" s="192"/>
      <c r="C163" s="193" t="str">
        <f>IF($M$4="Deutsch","Lieferantenklassifizierung:","Supplier Classification:")</f>
        <v>Lieferantenklassifizierung:</v>
      </c>
      <c r="D163" s="193"/>
      <c r="E163" s="56"/>
      <c r="F163" s="27"/>
      <c r="G163" s="144" t="str">
        <f>IF($M$4="Deutsch","D&amp;B-Risiko-Bewertung:","D&amp;B-Risk-Rating:")</f>
        <v>D&amp;B-Risiko-Bewertung:</v>
      </c>
      <c r="H163" s="157"/>
      <c r="I163" s="157"/>
      <c r="J163" s="144" t="s">
        <v>13</v>
      </c>
      <c r="K163" s="175"/>
      <c r="L163" s="175"/>
      <c r="M163" s="194"/>
    </row>
    <row r="164" spans="1:13" s="1" customFormat="1" ht="15" customHeight="1" x14ac:dyDescent="0.2">
      <c r="A164" s="191"/>
      <c r="B164" s="192"/>
      <c r="C164" s="129" t="str">
        <f>IF($M$4="Deutsch","Liefer-Kritikalität:","Supply Criticality:")</f>
        <v>Liefer-Kritikalität:</v>
      </c>
      <c r="D164" s="129"/>
      <c r="E164" s="148"/>
      <c r="F164" s="27"/>
      <c r="G164" s="144" t="str">
        <f>IF($M$4="Deutsch","D&amp;B-Datum:","D&amp;B-Date:")</f>
        <v>D&amp;B-Datum:</v>
      </c>
      <c r="H164" s="158"/>
      <c r="I164" s="159"/>
      <c r="J164" s="69"/>
      <c r="K164" s="27"/>
      <c r="L164" s="27"/>
      <c r="M164" s="29"/>
    </row>
    <row r="165" spans="1:13" s="1" customFormat="1" ht="7.5" customHeight="1" x14ac:dyDescent="0.2">
      <c r="A165" s="191"/>
      <c r="B165" s="192"/>
      <c r="C165" s="27"/>
      <c r="D165" s="27"/>
      <c r="E165" s="27"/>
      <c r="F165" s="27"/>
      <c r="G165" s="27"/>
      <c r="H165" s="27"/>
      <c r="I165" s="27"/>
      <c r="J165" s="27"/>
      <c r="K165" s="27"/>
      <c r="L165" s="27"/>
      <c r="M165" s="29"/>
    </row>
    <row r="166" spans="1:13" s="1" customFormat="1" ht="15" customHeight="1" x14ac:dyDescent="0.2">
      <c r="A166" s="191"/>
      <c r="B166" s="146" t="s">
        <v>99</v>
      </c>
      <c r="C166" s="195" t="str">
        <f>IF($M$4="Deutsch","Kommentare:","Comments:")</f>
        <v>Kommentare:</v>
      </c>
      <c r="D166" s="188"/>
      <c r="E166" s="188"/>
      <c r="F166" s="188"/>
      <c r="G166" s="188"/>
      <c r="H166" s="188"/>
      <c r="I166" s="188"/>
      <c r="J166" s="188"/>
      <c r="K166" s="188"/>
      <c r="L166" s="188"/>
      <c r="M166" s="189"/>
    </row>
    <row r="167" spans="1:13" s="1" customFormat="1" ht="15" customHeight="1" x14ac:dyDescent="0.2">
      <c r="A167" s="191"/>
      <c r="B167" s="252"/>
      <c r="C167" s="196"/>
      <c r="D167" s="197"/>
      <c r="E167" s="197"/>
      <c r="F167" s="197"/>
      <c r="G167" s="197"/>
      <c r="H167" s="197"/>
      <c r="I167" s="197"/>
      <c r="J167" s="197"/>
      <c r="K167" s="197"/>
      <c r="L167" s="197"/>
      <c r="M167" s="198"/>
    </row>
    <row r="168" spans="1:13" s="1" customFormat="1" ht="15" customHeight="1" x14ac:dyDescent="0.2">
      <c r="A168" s="191"/>
      <c r="B168" s="252"/>
      <c r="C168" s="196"/>
      <c r="D168" s="197"/>
      <c r="E168" s="197"/>
      <c r="F168" s="197"/>
      <c r="G168" s="197"/>
      <c r="H168" s="197"/>
      <c r="I168" s="197"/>
      <c r="J168" s="197"/>
      <c r="K168" s="197"/>
      <c r="L168" s="197"/>
      <c r="M168" s="198"/>
    </row>
    <row r="169" spans="1:13" s="1" customFormat="1" ht="15" customHeight="1" x14ac:dyDescent="0.2">
      <c r="A169" s="191"/>
      <c r="B169" s="252"/>
      <c r="C169" s="196"/>
      <c r="D169" s="197"/>
      <c r="E169" s="197"/>
      <c r="F169" s="197"/>
      <c r="G169" s="197"/>
      <c r="H169" s="197"/>
      <c r="I169" s="197"/>
      <c r="J169" s="197"/>
      <c r="K169" s="197"/>
      <c r="L169" s="197"/>
      <c r="M169" s="198"/>
    </row>
    <row r="170" spans="1:13" s="1" customFormat="1" ht="7.5" customHeight="1" thickBot="1" x14ac:dyDescent="0.25">
      <c r="A170" s="191"/>
      <c r="B170" s="146"/>
      <c r="C170" s="149"/>
      <c r="D170" s="150"/>
      <c r="E170" s="150"/>
      <c r="F170" s="150"/>
      <c r="G170" s="150"/>
      <c r="H170" s="150"/>
      <c r="I170" s="150"/>
      <c r="J170" s="150"/>
      <c r="K170" s="150"/>
      <c r="L170" s="150"/>
      <c r="M170" s="151"/>
    </row>
    <row r="171" spans="1:13" s="1" customFormat="1" ht="15" customHeight="1" x14ac:dyDescent="0.2">
      <c r="A171" s="191"/>
      <c r="B171" s="201" t="str">
        <f>IF($M$4="Deutsch","Leiter Supplier Development","Head of Supplier Development")</f>
        <v>Leiter Supplier Development</v>
      </c>
      <c r="C171" s="204" t="str">
        <f>IF($M$4="Deutsch","Freigabe:","Approval:")</f>
        <v>Freigabe:</v>
      </c>
      <c r="D171" s="204"/>
      <c r="E171" s="56"/>
      <c r="F171" s="152"/>
      <c r="G171" s="153" t="str">
        <f>IF($M$4="Deutsch","Datum:","Date:")</f>
        <v>Datum:</v>
      </c>
      <c r="H171" s="206"/>
      <c r="I171" s="207"/>
      <c r="J171" s="153" t="str">
        <f>IF($M$4="Deutsch","Unterschrift:","Signature:")</f>
        <v>Unterschrift:</v>
      </c>
      <c r="K171" s="246"/>
      <c r="L171" s="246"/>
      <c r="M171" s="247"/>
    </row>
    <row r="172" spans="1:13" s="1" customFormat="1" ht="16.5" customHeight="1" x14ac:dyDescent="0.2">
      <c r="A172" s="191"/>
      <c r="B172" s="202"/>
      <c r="C172" s="143"/>
      <c r="D172" s="143"/>
      <c r="E172" s="154"/>
      <c r="F172" s="27"/>
      <c r="G172" s="144"/>
      <c r="H172" s="155"/>
      <c r="I172" s="155"/>
      <c r="J172" s="144"/>
      <c r="K172" s="175"/>
      <c r="L172" s="175"/>
      <c r="M172" s="194"/>
    </row>
    <row r="173" spans="1:13" s="1" customFormat="1" ht="7.5" customHeight="1" x14ac:dyDescent="0.2">
      <c r="A173" s="191"/>
      <c r="B173" s="202"/>
      <c r="C173" s="18"/>
      <c r="D173" s="18"/>
      <c r="E173" s="27"/>
      <c r="F173" s="27"/>
      <c r="G173" s="27"/>
      <c r="H173" s="27"/>
      <c r="I173" s="27"/>
      <c r="J173" s="129"/>
      <c r="K173" s="27"/>
      <c r="L173" s="27"/>
      <c r="M173" s="27"/>
    </row>
    <row r="174" spans="1:13" s="1" customFormat="1" ht="15" customHeight="1" x14ac:dyDescent="0.2">
      <c r="A174" s="191"/>
      <c r="B174" s="202"/>
      <c r="C174" s="193" t="str">
        <f>IF($M$4="Deutsch","Audit erforderlich:","Audit needed:")</f>
        <v>Audit erforderlich:</v>
      </c>
      <c r="D174" s="193"/>
      <c r="E174" s="56"/>
      <c r="F174" s="234" t="str">
        <f>IF($M$4="Deutsch","Falls nein, unten in den Kommentaren begründen. Falls ja, SMTCH-SD hat die Verantwortung.","if no - justify in comments below - if yes - SMTCH-SD has the lead")</f>
        <v>Falls nein, unten in den Kommentaren begründen. Falls ja, SMTCH-SD hat die Verantwortung.</v>
      </c>
      <c r="G174" s="234"/>
      <c r="H174" s="234"/>
      <c r="I174" s="234"/>
      <c r="J174" s="144" t="s">
        <v>13</v>
      </c>
      <c r="K174" s="175"/>
      <c r="L174" s="175"/>
      <c r="M174" s="194"/>
    </row>
    <row r="175" spans="1:13" s="1" customFormat="1" ht="9.9499999999999993" customHeight="1" x14ac:dyDescent="0.2">
      <c r="A175" s="191"/>
      <c r="B175" s="202"/>
      <c r="C175" s="143"/>
      <c r="D175" s="154"/>
      <c r="E175" s="27"/>
      <c r="F175" s="234"/>
      <c r="G175" s="234"/>
      <c r="H175" s="234"/>
      <c r="I175" s="234"/>
      <c r="J175" s="144"/>
      <c r="K175" s="27"/>
      <c r="L175" s="27"/>
      <c r="M175" s="27"/>
    </row>
    <row r="176" spans="1:13" s="1" customFormat="1" ht="15" customHeight="1" x14ac:dyDescent="0.2">
      <c r="A176" s="191"/>
      <c r="B176" s="202"/>
      <c r="C176" s="129" t="str">
        <f>IF($M$4="Deutsch","M&amp;P-Kritikalität:","M&amp;P Criticality:")</f>
        <v>M&amp;P-Kritikalität:</v>
      </c>
      <c r="D176" s="129"/>
      <c r="E176" s="56"/>
      <c r="F176" s="27"/>
      <c r="G176" s="27"/>
      <c r="H176" s="27"/>
      <c r="I176" s="27"/>
      <c r="J176" s="27"/>
      <c r="K176" s="27"/>
      <c r="L176" s="27"/>
      <c r="M176" s="27"/>
    </row>
    <row r="177" spans="1:19" s="1" customFormat="1" ht="8.1" customHeight="1" x14ac:dyDescent="0.2">
      <c r="A177" s="191"/>
      <c r="B177" s="203" t="s">
        <v>100</v>
      </c>
      <c r="C177" s="27"/>
      <c r="D177" s="27"/>
      <c r="E177" s="27"/>
      <c r="F177" s="27"/>
      <c r="G177" s="27"/>
      <c r="H177" s="27"/>
      <c r="I177" s="27"/>
      <c r="J177" s="27"/>
      <c r="K177" s="27"/>
      <c r="L177" s="27"/>
      <c r="M177" s="29"/>
    </row>
    <row r="178" spans="1:19" s="1" customFormat="1" ht="15" customHeight="1" x14ac:dyDescent="0.2">
      <c r="A178" s="191"/>
      <c r="B178" s="203"/>
      <c r="C178" s="195" t="str">
        <f>IF($M$4="Deutsch","Kommentare:","Comments:")</f>
        <v>Kommentare:</v>
      </c>
      <c r="D178" s="188"/>
      <c r="E178" s="188"/>
      <c r="F178" s="188"/>
      <c r="G178" s="188"/>
      <c r="H178" s="188"/>
      <c r="I178" s="188"/>
      <c r="J178" s="188"/>
      <c r="K178" s="188"/>
      <c r="L178" s="188"/>
      <c r="M178" s="189"/>
    </row>
    <row r="179" spans="1:19" s="1" customFormat="1" ht="15" customHeight="1" x14ac:dyDescent="0.2">
      <c r="A179" s="191"/>
      <c r="B179" s="254"/>
      <c r="C179" s="196"/>
      <c r="D179" s="197"/>
      <c r="E179" s="197"/>
      <c r="F179" s="197"/>
      <c r="G179" s="197"/>
      <c r="H179" s="197"/>
      <c r="I179" s="197"/>
      <c r="J179" s="197"/>
      <c r="K179" s="197"/>
      <c r="L179" s="197"/>
      <c r="M179" s="198"/>
    </row>
    <row r="180" spans="1:19" s="1" customFormat="1" ht="15" customHeight="1" x14ac:dyDescent="0.2">
      <c r="A180" s="191"/>
      <c r="B180" s="254"/>
      <c r="C180" s="196"/>
      <c r="D180" s="197"/>
      <c r="E180" s="197"/>
      <c r="F180" s="197"/>
      <c r="G180" s="197"/>
      <c r="H180" s="197"/>
      <c r="I180" s="197"/>
      <c r="J180" s="197"/>
      <c r="K180" s="197"/>
      <c r="L180" s="197"/>
      <c r="M180" s="198"/>
    </row>
    <row r="181" spans="1:19" s="1" customFormat="1" ht="15" customHeight="1" thickBot="1" x14ac:dyDescent="0.25">
      <c r="A181" s="191"/>
      <c r="B181" s="254"/>
      <c r="C181" s="196"/>
      <c r="D181" s="199"/>
      <c r="E181" s="199"/>
      <c r="F181" s="199"/>
      <c r="G181" s="199"/>
      <c r="H181" s="199"/>
      <c r="I181" s="199"/>
      <c r="J181" s="199"/>
      <c r="K181" s="199"/>
      <c r="L181" s="199"/>
      <c r="M181" s="200"/>
    </row>
    <row r="182" spans="1:19" ht="12.95" customHeight="1" x14ac:dyDescent="0.2">
      <c r="A182" s="167" t="s">
        <v>14</v>
      </c>
      <c r="B182" s="167"/>
      <c r="C182" s="167"/>
      <c r="D182" s="167"/>
      <c r="E182" s="167"/>
      <c r="F182" s="167"/>
      <c r="G182" s="167"/>
      <c r="H182" s="167"/>
      <c r="I182" s="167"/>
      <c r="J182" s="167"/>
      <c r="K182" s="167"/>
      <c r="L182" s="167"/>
      <c r="M182" s="167"/>
      <c r="N182" s="4"/>
      <c r="O182" s="4"/>
      <c r="P182" s="4"/>
      <c r="Q182" s="4"/>
      <c r="R182" s="4"/>
      <c r="S182" s="4"/>
    </row>
    <row r="183" spans="1:19" ht="9.9499999999999993" customHeight="1" x14ac:dyDescent="0.2">
      <c r="A183" s="168" t="s">
        <v>15</v>
      </c>
      <c r="B183" s="168"/>
      <c r="C183" s="168"/>
      <c r="D183" s="168"/>
      <c r="E183" s="168"/>
      <c r="F183" s="168"/>
      <c r="G183" s="168"/>
      <c r="H183" s="168"/>
      <c r="I183" s="168"/>
      <c r="J183" s="168"/>
      <c r="K183" s="168"/>
      <c r="L183" s="168"/>
      <c r="M183" s="168"/>
      <c r="N183" s="5"/>
      <c r="O183" s="5"/>
      <c r="P183" s="5"/>
      <c r="Q183" s="5"/>
      <c r="R183" s="5"/>
      <c r="S183" s="5"/>
    </row>
  </sheetData>
  <sheetProtection algorithmName="SHA-512" hashValue="opYt5b/ONNJKlZFvSvW/pXBjv0qkyNnutuJNVZVHRV4rSiXU7a0c4EGX1lhIRGnTO1HX+ySh19ealqTZG1oc+A==" saltValue="Jr3GluFZskVzSFDz4nzHgg==" spinCount="100000" sheet="1"/>
  <mergeCells count="147">
    <mergeCell ref="D137:M137"/>
    <mergeCell ref="D136:M136"/>
    <mergeCell ref="D134:M134"/>
    <mergeCell ref="B125:C125"/>
    <mergeCell ref="B126:C126"/>
    <mergeCell ref="B146:M146"/>
    <mergeCell ref="E116:F116"/>
    <mergeCell ref="C113:D113"/>
    <mergeCell ref="C114:D114"/>
    <mergeCell ref="C115:D115"/>
    <mergeCell ref="C150:G150"/>
    <mergeCell ref="C46:E46"/>
    <mergeCell ref="C29:G29"/>
    <mergeCell ref="I29:J29"/>
    <mergeCell ref="E98:H98"/>
    <mergeCell ref="C48:E48"/>
    <mergeCell ref="K29:M29"/>
    <mergeCell ref="C49:E49"/>
    <mergeCell ref="C50:E50"/>
    <mergeCell ref="C51:E51"/>
    <mergeCell ref="C52:E52"/>
    <mergeCell ref="C54:E54"/>
    <mergeCell ref="C55:E55"/>
    <mergeCell ref="M47:M48"/>
    <mergeCell ref="D81:E81"/>
    <mergeCell ref="G48:H48"/>
    <mergeCell ref="B147:M147"/>
    <mergeCell ref="J94:M94"/>
    <mergeCell ref="G49:H49"/>
    <mergeCell ref="G50:H50"/>
    <mergeCell ref="G51:H51"/>
    <mergeCell ref="G52:H52"/>
    <mergeCell ref="H94:I94"/>
    <mergeCell ref="D138:M138"/>
    <mergeCell ref="H159:I159"/>
    <mergeCell ref="H171:I171"/>
    <mergeCell ref="B156:M158"/>
    <mergeCell ref="K159:M161"/>
    <mergeCell ref="I27:J27"/>
    <mergeCell ref="K27:M27"/>
    <mergeCell ref="C26:G26"/>
    <mergeCell ref="I26:J26"/>
    <mergeCell ref="K26:M26"/>
    <mergeCell ref="C153:G153"/>
    <mergeCell ref="I153:M153"/>
    <mergeCell ref="C149:G149"/>
    <mergeCell ref="I149:M149"/>
    <mergeCell ref="C151:G151"/>
    <mergeCell ref="I151:M151"/>
    <mergeCell ref="B140:M140"/>
    <mergeCell ref="B141:M141"/>
    <mergeCell ref="B142:M142"/>
    <mergeCell ref="B143:M143"/>
    <mergeCell ref="C152:G152"/>
    <mergeCell ref="I152:M152"/>
    <mergeCell ref="I150:M150"/>
    <mergeCell ref="E97:H97"/>
    <mergeCell ref="C116:D116"/>
    <mergeCell ref="C163:D163"/>
    <mergeCell ref="C166:C169"/>
    <mergeCell ref="D166:M166"/>
    <mergeCell ref="D167:M167"/>
    <mergeCell ref="D180:M180"/>
    <mergeCell ref="D181:M181"/>
    <mergeCell ref="D168:M168"/>
    <mergeCell ref="D169:M169"/>
    <mergeCell ref="C171:D171"/>
    <mergeCell ref="C174:D174"/>
    <mergeCell ref="K174:M174"/>
    <mergeCell ref="C178:C181"/>
    <mergeCell ref="D178:M178"/>
    <mergeCell ref="D179:M179"/>
    <mergeCell ref="F174:I175"/>
    <mergeCell ref="K171:M172"/>
    <mergeCell ref="B159:B165"/>
    <mergeCell ref="B177:B178"/>
    <mergeCell ref="B171:B176"/>
    <mergeCell ref="A1:M1"/>
    <mergeCell ref="C19:E19"/>
    <mergeCell ref="I19:L19"/>
    <mergeCell ref="I20:L20"/>
    <mergeCell ref="C21:E21"/>
    <mergeCell ref="I21:L21"/>
    <mergeCell ref="C24:G24"/>
    <mergeCell ref="I24:J24"/>
    <mergeCell ref="K24:M24"/>
    <mergeCell ref="C6:M6"/>
    <mergeCell ref="C7:M7"/>
    <mergeCell ref="C8:M8"/>
    <mergeCell ref="C9:M9"/>
    <mergeCell ref="C11:E11"/>
    <mergeCell ref="C13:E13"/>
    <mergeCell ref="C15:E15"/>
    <mergeCell ref="C17:E17"/>
    <mergeCell ref="I23:J23"/>
    <mergeCell ref="K23:M23"/>
    <mergeCell ref="B4:K4"/>
    <mergeCell ref="J11:M11"/>
    <mergeCell ref="J15:M15"/>
    <mergeCell ref="C23:G23"/>
    <mergeCell ref="A183:M183"/>
    <mergeCell ref="K45:M45"/>
    <mergeCell ref="K46:M46"/>
    <mergeCell ref="J49:L49"/>
    <mergeCell ref="J50:L50"/>
    <mergeCell ref="J51:L51"/>
    <mergeCell ref="J52:L52"/>
    <mergeCell ref="H56:K56"/>
    <mergeCell ref="H54:K54"/>
    <mergeCell ref="H59:K59"/>
    <mergeCell ref="L54:M54"/>
    <mergeCell ref="L56:M56"/>
    <mergeCell ref="L59:M59"/>
    <mergeCell ref="K81:M81"/>
    <mergeCell ref="F81:H81"/>
    <mergeCell ref="F82:H82"/>
    <mergeCell ref="C56:E56"/>
    <mergeCell ref="B77:B79"/>
    <mergeCell ref="C77:M77"/>
    <mergeCell ref="C78:M78"/>
    <mergeCell ref="C79:M79"/>
    <mergeCell ref="C66:M66"/>
    <mergeCell ref="C67:M67"/>
    <mergeCell ref="C68:M68"/>
    <mergeCell ref="C27:G27"/>
    <mergeCell ref="H163:I163"/>
    <mergeCell ref="H164:I164"/>
    <mergeCell ref="I18:L18"/>
    <mergeCell ref="A84:A154"/>
    <mergeCell ref="A3:A83"/>
    <mergeCell ref="L61:M61"/>
    <mergeCell ref="H61:K61"/>
    <mergeCell ref="A182:M182"/>
    <mergeCell ref="C25:G25"/>
    <mergeCell ref="I25:J25"/>
    <mergeCell ref="K25:M25"/>
    <mergeCell ref="C28:G28"/>
    <mergeCell ref="C69:M69"/>
    <mergeCell ref="C70:M70"/>
    <mergeCell ref="H60:K60"/>
    <mergeCell ref="L60:M60"/>
    <mergeCell ref="I28:J28"/>
    <mergeCell ref="K28:M28"/>
    <mergeCell ref="A156:A181"/>
    <mergeCell ref="C159:D159"/>
    <mergeCell ref="C161:D161"/>
    <mergeCell ref="K163:M163"/>
  </mergeCells>
  <phoneticPr fontId="2" type="noConversion"/>
  <dataValidations count="9">
    <dataValidation type="list" allowBlank="1" showInputMessage="1" showErrorMessage="1" sqref="K22:M22" xr:uid="{00000000-0002-0000-0000-000000000000}">
      <formula1>"Private, Shareholders, Other"</formula1>
    </dataValidation>
    <dataValidation type="list" allowBlank="1" showInputMessage="1" showErrorMessage="1" sqref="C72" xr:uid="{00000000-0002-0000-0000-000002000000}">
      <formula1>"EUR, USD, CHF"</formula1>
    </dataValidation>
    <dataValidation type="list" allowBlank="1" showInputMessage="1" showErrorMessage="1" sqref="C57:E58 L57:M58" xr:uid="{00000000-0002-0000-0000-000005000000}">
      <formula1>"attached, not available"</formula1>
    </dataValidation>
    <dataValidation type="list" allowBlank="1" showInputMessage="1" showErrorMessage="1" sqref="C59" xr:uid="{00000000-0002-0000-0000-000007000000}">
      <formula1>"1,2,3,4"</formula1>
    </dataValidation>
    <dataValidation type="list" allowBlank="1" showInputMessage="1" showErrorMessage="1" sqref="C60" xr:uid="{00000000-0002-0000-0000-000008000000}">
      <formula1>"1,2,3,4,5,6,7"</formula1>
    </dataValidation>
    <dataValidation type="list" allowBlank="1" showInputMessage="1" showErrorMessage="1" sqref="E163" xr:uid="{00000000-0002-0000-0000-000009000000}">
      <formula1>"A+, A, B, C"</formula1>
    </dataValidation>
    <dataValidation type="list" allowBlank="1" showInputMessage="1" showErrorMessage="1" sqref="C89" xr:uid="{00000000-0002-0000-0000-00000C000000}">
      <formula1>"Yes,No"</formula1>
    </dataValidation>
    <dataValidation type="list" allowBlank="1" showInputMessage="1" showErrorMessage="1" sqref="C116:D116" xr:uid="{E0CD9894-4393-49B3-9F15-32702F0B327A}">
      <formula1>"DAP,FCA"</formula1>
    </dataValidation>
    <dataValidation type="list" allowBlank="1" showInputMessage="1" showErrorMessage="1" sqref="M4" xr:uid="{BE6FE3C7-A729-4C68-B4A0-B02653FEF99E}">
      <formula1>"Deutsch, English"</formula1>
    </dataValidation>
  </dataValidations>
  <hyperlinks>
    <hyperlink ref="G126" r:id="rId1" xr:uid="{20CF25FB-BBD3-4EE7-8BE2-86A46C8F9AA6}"/>
    <hyperlink ref="D136" r:id="rId2" xr:uid="{8794F3F5-592A-4EB6-A955-EB3BE778D063}"/>
    <hyperlink ref="D137" r:id="rId3" xr:uid="{2886DF05-DF7B-40EB-9DB0-BBAD9346352B}"/>
    <hyperlink ref="D138" r:id="rId4" display="https://www.zeiss.de/corporate/lieferanten/zeiss-lieferanten/dokumente-fuer-lieferanten.html" xr:uid="{877E802D-66B9-48C5-AF65-3AB22D75697D}"/>
  </hyperlinks>
  <pageMargins left="0.78740157480314965" right="0.70866141732283472" top="0.59055118110236227" bottom="0.59055118110236227" header="0.31496062992125984" footer="0.31496062992125984"/>
  <pageSetup paperSize="9" scale="52" orientation="portrait" r:id="rId5"/>
  <headerFooter>
    <oddHeader>&amp;R&amp;G</oddHeader>
    <oddFooter>&amp;L&amp;F/02&amp;C
&amp;1#&amp;8&amp;K000000 ZEISS classification: Restricted&amp;R&amp;P of &amp;N</oddFooter>
  </headerFooter>
  <rowBreaks count="1" manualBreakCount="1">
    <brk id="83" max="16383" man="1"/>
  </rowBreaks>
  <drawing r:id="rId6"/>
  <legacyDrawing r:id="rId7"/>
  <legacyDrawingHF r:id="rId8"/>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12000000}">
          <x14:formula1>
            <xm:f>IF($M$4="Deutsch",Sprachen!$W$2:$W$3,Sprachen!$V$2:$V$3)</xm:f>
          </x14:formula1>
          <xm:sqref>C71</xm:sqref>
        </x14:dataValidation>
        <x14:dataValidation type="list" allowBlank="1" showInputMessage="1" showErrorMessage="1" xr:uid="{60309384-5619-4031-9E2A-AB9016D6DE5A}">
          <x14:formula1>
            <xm:f>IF($M$4="Deutsch",Sprachen!$Q$2:$Q$8,Sprachen!$P$2:$P$8)</xm:f>
          </x14:formula1>
          <xm:sqref>G49:G52</xm:sqref>
        </x14:dataValidation>
        <x14:dataValidation type="list" allowBlank="1" showInputMessage="1" showErrorMessage="1" xr:uid="{2195F96D-4466-4F01-8E8B-75C9E4268349}">
          <x14:formula1>
            <xm:f>IF($M$4="Deutsch",Sprachen!$E$2:$E$5,Sprachen!$D$2:$D$5)</xm:f>
          </x14:formula1>
          <xm:sqref>M126</xm:sqref>
        </x14:dataValidation>
        <x14:dataValidation type="list" allowBlank="1" showInputMessage="1" showErrorMessage="1" xr:uid="{C6A269ED-8B2E-4293-B5CD-837CE8DF4756}">
          <x14:formula1>
            <xm:f>IF($M$4="Deutsch",Sprachen!$N$2:$N$4,Sprachen!$M$2:$M$4)</xm:f>
          </x14:formula1>
          <xm:sqref>C46:E46</xm:sqref>
        </x14:dataValidation>
        <x14:dataValidation type="list" allowBlank="1" showInputMessage="1" showErrorMessage="1" xr:uid="{CA824BDE-D018-4EA8-9348-1A46B17930F6}">
          <x14:formula1>
            <xm:f>IF($M$4="Deutsch",Sprachen!$E$2:$E$3,Sprachen!$D$2:$D$3)</xm:f>
          </x14:formula1>
          <xm:sqref>E159 E171 C88 C91 E91 G91 I91 K91 M91 C94 E94 G94 E107 J107:J108 C97:C99 C103 I97:I98 M113:M114 C114:C115 C81 I42:I43 C42:C43 C45 M132:M133 M116 E174</xm:sqref>
        </x14:dataValidation>
        <x14:dataValidation type="list" allowBlank="1" showInputMessage="1" showErrorMessage="1" xr:uid="{60F84828-A691-4DA0-B949-0296820E5995}">
          <x14:formula1>
            <xm:f>IF($M$4="Deutsch",Sprachen!$H$2:$H$4,Sprachen!$G$2:$G$4)</xm:f>
          </x14:formula1>
          <xm:sqref>E164 E176 H163</xm:sqref>
        </x14:dataValidation>
        <x14:dataValidation type="list" allowBlank="1" showInputMessage="1" showErrorMessage="1" xr:uid="{A6A59BB6-5472-4303-8253-49A08006BB05}">
          <x14:formula1>
            <xm:f>IF($M$4="Deutsch",Sprachen!$E$2:$E$4,Sprachen!$D$2:$D$4)</xm:f>
          </x14:formula1>
          <xm:sqref>D123:D126 M123:M125 M127:M128</xm:sqref>
        </x14:dataValidation>
        <x14:dataValidation type="list" allowBlank="1" showInputMessage="1" showErrorMessage="1" xr:uid="{0CE181A2-62A1-4520-BC67-DD4C6AD05A21}">
          <x14:formula1>
            <xm:f>IF($M$4="Deutsch",Sprachen!$K$2:$K$4,Sprachen!$J$2:$J$4)</xm:f>
          </x14:formula1>
          <xm:sqref>C19:E19</xm:sqref>
        </x14:dataValidation>
        <x14:dataValidation type="list" allowBlank="1" showInputMessage="1" showErrorMessage="1" xr:uid="{4890E047-7585-4346-9C5B-BE602DCC33FE}">
          <x14:formula1>
            <xm:f>IF($M$4="Deutsch",Sprachen!$T$2:$T$4,Sprachen!$S$2:$S$4)</xm:f>
          </x14:formula1>
          <xm:sqref>C54:C56 L56:M56 L54</xm:sqref>
        </x14:dataValidation>
        <x14:dataValidation type="list" allowBlank="1" showInputMessage="1" showErrorMessage="1" xr:uid="{C750E829-445C-4BC5-B21E-CACA1BDED660}">
          <x14:formula1>
            <xm:f>IF($M$4="Deutsch",Sprachen!$Z$2:$Z$4,Sprachen!$Y$2:$Y$4)</xm:f>
          </x14:formula1>
          <xm:sqref>C113:D113</xm:sqref>
        </x14:dataValidation>
        <x14:dataValidation type="list" allowBlank="1" showInputMessage="1" showErrorMessage="1" xr:uid="{B4C538EB-37AC-4A59-9EFB-368B0E92BE80}">
          <x14:formula1>
            <xm:f>IF($M$4="Deutsch",Sprachen!$AC$2:$AC$6,Sprachen!$AB$2:$AB$6)</xm:f>
          </x14:formula1>
          <xm:sqref>E108 M108</xm:sqref>
        </x14:dataValidation>
        <x14:dataValidation type="list" allowBlank="1" showInputMessage="1" showErrorMessage="1" xr:uid="{1CD3D5D6-ED6E-4001-965D-408C415B39E7}">
          <x14:formula1>
            <xm:f>IF($M$4="Deutsch",Sprachen!$AF$2:$AF$4,Sprachen!$AE$2:$AE$4)</xm:f>
          </x14:formula1>
          <xm:sqref>C11:E11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8E6BF-4AC6-49EB-85E6-0B98B14286E0}">
  <dimension ref="A1:AF50"/>
  <sheetViews>
    <sheetView workbookViewId="0">
      <selection activeCell="H3" sqref="H3"/>
    </sheetView>
  </sheetViews>
  <sheetFormatPr baseColWidth="10" defaultRowHeight="12.75" x14ac:dyDescent="0.2"/>
  <cols>
    <col min="1" max="1" width="42" customWidth="1"/>
    <col min="2" max="2" width="42.28515625" customWidth="1"/>
  </cols>
  <sheetData>
    <row r="1" spans="1:32" x14ac:dyDescent="0.2">
      <c r="A1" s="248" t="s">
        <v>26</v>
      </c>
      <c r="B1" s="248" t="s">
        <v>25</v>
      </c>
      <c r="C1" s="248"/>
      <c r="D1" s="248" t="s">
        <v>26</v>
      </c>
      <c r="E1" s="248" t="s">
        <v>25</v>
      </c>
      <c r="F1" s="248"/>
      <c r="G1" s="248" t="s">
        <v>26</v>
      </c>
      <c r="H1" s="248" t="s">
        <v>25</v>
      </c>
      <c r="I1" s="248"/>
      <c r="J1" s="248" t="s">
        <v>26</v>
      </c>
      <c r="K1" s="248" t="s">
        <v>25</v>
      </c>
      <c r="L1" s="248"/>
      <c r="M1" s="248" t="s">
        <v>26</v>
      </c>
      <c r="N1" s="248" t="s">
        <v>25</v>
      </c>
      <c r="O1" s="248"/>
      <c r="P1" s="248" t="s">
        <v>26</v>
      </c>
      <c r="Q1" s="248" t="s">
        <v>25</v>
      </c>
      <c r="R1" s="248"/>
      <c r="S1" s="248" t="s">
        <v>26</v>
      </c>
      <c r="T1" s="248" t="s">
        <v>25</v>
      </c>
      <c r="U1" s="248"/>
      <c r="V1" s="248" t="s">
        <v>26</v>
      </c>
      <c r="W1" s="248" t="s">
        <v>25</v>
      </c>
      <c r="X1" s="248"/>
      <c r="Y1" s="248" t="s">
        <v>26</v>
      </c>
      <c r="Z1" s="248" t="s">
        <v>25</v>
      </c>
      <c r="AA1" s="249"/>
      <c r="AB1" s="248" t="s">
        <v>26</v>
      </c>
      <c r="AC1" s="248" t="s">
        <v>25</v>
      </c>
      <c r="AD1" s="249"/>
      <c r="AE1" s="248" t="s">
        <v>26</v>
      </c>
      <c r="AF1" s="248" t="s">
        <v>25</v>
      </c>
    </row>
    <row r="2" spans="1:32" ht="102" x14ac:dyDescent="0.2">
      <c r="A2" s="250" t="s">
        <v>27</v>
      </c>
      <c r="B2" s="250" t="s">
        <v>28</v>
      </c>
      <c r="C2" s="249"/>
      <c r="D2" s="251" t="s">
        <v>37</v>
      </c>
      <c r="E2" s="251" t="s">
        <v>39</v>
      </c>
      <c r="F2" s="249"/>
      <c r="G2" s="251" t="s">
        <v>41</v>
      </c>
      <c r="H2" s="251" t="s">
        <v>44</v>
      </c>
      <c r="I2" s="249"/>
      <c r="J2" s="251" t="s">
        <v>55</v>
      </c>
      <c r="K2" s="251" t="s">
        <v>56</v>
      </c>
      <c r="L2" s="249"/>
      <c r="M2" s="251" t="s">
        <v>61</v>
      </c>
      <c r="N2" s="251" t="s">
        <v>64</v>
      </c>
      <c r="O2" s="249"/>
      <c r="P2" s="251" t="s">
        <v>65</v>
      </c>
      <c r="Q2" s="251" t="s">
        <v>73</v>
      </c>
      <c r="R2" s="249"/>
      <c r="S2" s="251" t="s">
        <v>77</v>
      </c>
      <c r="T2" s="251" t="s">
        <v>80</v>
      </c>
      <c r="U2" s="249"/>
      <c r="V2" s="251" t="s">
        <v>52</v>
      </c>
      <c r="W2" s="251" t="s">
        <v>83</v>
      </c>
      <c r="X2" s="249"/>
      <c r="Y2" s="251" t="s">
        <v>47</v>
      </c>
      <c r="Z2" s="251" t="s">
        <v>86</v>
      </c>
      <c r="AA2" s="249"/>
      <c r="AB2" s="251" t="s">
        <v>93</v>
      </c>
      <c r="AC2" s="251" t="s">
        <v>92</v>
      </c>
      <c r="AD2" s="249"/>
      <c r="AE2" s="251" t="s">
        <v>95</v>
      </c>
      <c r="AF2" s="251" t="s">
        <v>25</v>
      </c>
    </row>
    <row r="3" spans="1:32" ht="63.75" x14ac:dyDescent="0.2">
      <c r="A3" s="250" t="s">
        <v>30</v>
      </c>
      <c r="B3" s="250" t="s">
        <v>31</v>
      </c>
      <c r="C3" s="249"/>
      <c r="D3" s="251" t="s">
        <v>38</v>
      </c>
      <c r="E3" s="251" t="s">
        <v>40</v>
      </c>
      <c r="F3" s="249"/>
      <c r="G3" s="251" t="s">
        <v>42</v>
      </c>
      <c r="H3" s="251" t="s">
        <v>45</v>
      </c>
      <c r="I3" s="249"/>
      <c r="J3" s="251" t="s">
        <v>53</v>
      </c>
      <c r="K3" s="251" t="s">
        <v>57</v>
      </c>
      <c r="L3" s="249"/>
      <c r="M3" s="251" t="s">
        <v>59</v>
      </c>
      <c r="N3" s="251" t="s">
        <v>63</v>
      </c>
      <c r="O3" s="249"/>
      <c r="P3" s="251" t="s">
        <v>66</v>
      </c>
      <c r="Q3" s="251" t="s">
        <v>70</v>
      </c>
      <c r="R3" s="249"/>
      <c r="S3" s="251" t="s">
        <v>78</v>
      </c>
      <c r="T3" s="251" t="s">
        <v>81</v>
      </c>
      <c r="U3" s="249"/>
      <c r="V3" s="251" t="s">
        <v>51</v>
      </c>
      <c r="W3" s="251" t="s">
        <v>84</v>
      </c>
      <c r="X3" s="249"/>
      <c r="Y3" s="251" t="s">
        <v>85</v>
      </c>
      <c r="Z3" s="251" t="s">
        <v>87</v>
      </c>
      <c r="AA3" s="249"/>
      <c r="AB3" s="251" t="s">
        <v>88</v>
      </c>
      <c r="AC3" s="251" t="s">
        <v>88</v>
      </c>
      <c r="AD3" s="249"/>
      <c r="AE3" s="251" t="s">
        <v>94</v>
      </c>
      <c r="AF3" s="251" t="s">
        <v>26</v>
      </c>
    </row>
    <row r="4" spans="1:32" x14ac:dyDescent="0.2">
      <c r="A4" s="251" t="s">
        <v>32</v>
      </c>
      <c r="B4" s="251" t="s">
        <v>33</v>
      </c>
      <c r="C4" s="249"/>
      <c r="D4" s="251" t="s">
        <v>48</v>
      </c>
      <c r="E4" s="251" t="s">
        <v>48</v>
      </c>
      <c r="F4" s="249"/>
      <c r="G4" s="251" t="s">
        <v>43</v>
      </c>
      <c r="H4" s="251" t="s">
        <v>46</v>
      </c>
      <c r="I4" s="249"/>
      <c r="J4" s="251" t="s">
        <v>54</v>
      </c>
      <c r="K4" s="251" t="s">
        <v>58</v>
      </c>
      <c r="L4" s="249"/>
      <c r="M4" s="251" t="s">
        <v>60</v>
      </c>
      <c r="N4" s="251" t="s">
        <v>62</v>
      </c>
      <c r="O4" s="249"/>
      <c r="P4" s="251" t="s">
        <v>68</v>
      </c>
      <c r="Q4" s="251" t="s">
        <v>69</v>
      </c>
      <c r="R4" s="249"/>
      <c r="S4" s="251" t="s">
        <v>79</v>
      </c>
      <c r="T4" s="251" t="s">
        <v>82</v>
      </c>
      <c r="U4" s="249"/>
      <c r="V4" s="249"/>
      <c r="W4" s="249"/>
      <c r="X4" s="249"/>
      <c r="Y4" s="251" t="s">
        <v>54</v>
      </c>
      <c r="Z4" s="251" t="s">
        <v>58</v>
      </c>
      <c r="AA4" s="249"/>
      <c r="AB4" s="251" t="s">
        <v>89</v>
      </c>
      <c r="AC4" s="251" t="s">
        <v>89</v>
      </c>
      <c r="AD4" s="249"/>
      <c r="AE4" s="251" t="s">
        <v>96</v>
      </c>
      <c r="AF4" s="251" t="s">
        <v>97</v>
      </c>
    </row>
    <row r="5" spans="1:32" x14ac:dyDescent="0.2">
      <c r="A5" s="249"/>
      <c r="B5" s="249"/>
      <c r="C5" s="249"/>
      <c r="D5" s="251" t="s">
        <v>49</v>
      </c>
      <c r="E5" s="251" t="s">
        <v>50</v>
      </c>
      <c r="F5" s="249"/>
      <c r="G5" s="249"/>
      <c r="H5" s="249"/>
      <c r="I5" s="249"/>
      <c r="J5" s="249"/>
      <c r="K5" s="249"/>
      <c r="L5" s="249"/>
      <c r="M5" s="249"/>
      <c r="N5" s="249"/>
      <c r="O5" s="249"/>
      <c r="P5" s="251" t="s">
        <v>74</v>
      </c>
      <c r="Q5" s="251" t="s">
        <v>76</v>
      </c>
      <c r="R5" s="249"/>
      <c r="S5" s="249"/>
      <c r="T5" s="249"/>
      <c r="U5" s="249"/>
      <c r="V5" s="249"/>
      <c r="W5" s="249"/>
      <c r="X5" s="249"/>
      <c r="Y5" s="249"/>
      <c r="Z5" s="249"/>
      <c r="AA5" s="249"/>
      <c r="AB5" s="251" t="s">
        <v>90</v>
      </c>
      <c r="AC5" s="251" t="s">
        <v>90</v>
      </c>
      <c r="AD5" s="249"/>
      <c r="AE5" s="249"/>
      <c r="AF5" s="249"/>
    </row>
    <row r="6" spans="1:32" x14ac:dyDescent="0.2">
      <c r="A6" s="249"/>
      <c r="B6" s="249"/>
      <c r="C6" s="249"/>
      <c r="D6" s="249"/>
      <c r="E6" s="249"/>
      <c r="F6" s="249"/>
      <c r="G6" s="249"/>
      <c r="H6" s="249"/>
      <c r="I6" s="249"/>
      <c r="J6" s="249"/>
      <c r="K6" s="249"/>
      <c r="L6" s="249"/>
      <c r="M6" s="249"/>
      <c r="N6" s="249"/>
      <c r="O6" s="249"/>
      <c r="P6" s="251" t="s">
        <v>71</v>
      </c>
      <c r="Q6" s="251" t="s">
        <v>72</v>
      </c>
      <c r="R6" s="249"/>
      <c r="S6" s="249"/>
      <c r="T6" s="249"/>
      <c r="U6" s="249"/>
      <c r="V6" s="249"/>
      <c r="W6" s="249"/>
      <c r="X6" s="249"/>
      <c r="Y6" s="249"/>
      <c r="Z6" s="249"/>
      <c r="AA6" s="249"/>
      <c r="AB6" s="251" t="s">
        <v>91</v>
      </c>
      <c r="AC6" s="251" t="s">
        <v>91</v>
      </c>
      <c r="AD6" s="249"/>
      <c r="AE6" s="249"/>
      <c r="AF6" s="249"/>
    </row>
    <row r="7" spans="1:32" x14ac:dyDescent="0.2">
      <c r="A7" s="249"/>
      <c r="B7" s="249"/>
      <c r="C7" s="249"/>
      <c r="D7" s="249"/>
      <c r="E7" s="249"/>
      <c r="F7" s="249"/>
      <c r="G7" s="249"/>
      <c r="H7" s="249"/>
      <c r="I7" s="249"/>
      <c r="J7" s="249"/>
      <c r="K7" s="249"/>
      <c r="L7" s="249"/>
      <c r="M7" s="249"/>
      <c r="N7" s="249"/>
      <c r="O7" s="249"/>
      <c r="P7" s="251" t="s">
        <v>67</v>
      </c>
      <c r="Q7" s="251" t="s">
        <v>75</v>
      </c>
      <c r="R7" s="249"/>
      <c r="S7" s="249"/>
      <c r="T7" s="249"/>
      <c r="U7" s="249"/>
      <c r="V7" s="249"/>
      <c r="W7" s="249"/>
      <c r="X7" s="249"/>
      <c r="Y7" s="249"/>
      <c r="Z7" s="249"/>
      <c r="AA7" s="249"/>
      <c r="AB7" s="249"/>
      <c r="AC7" s="249"/>
      <c r="AD7" s="249"/>
      <c r="AE7" s="249"/>
      <c r="AF7" s="249"/>
    </row>
    <row r="8" spans="1:32" x14ac:dyDescent="0.2">
      <c r="A8" s="249"/>
      <c r="B8" s="249"/>
      <c r="C8" s="249"/>
      <c r="D8" s="249"/>
      <c r="E8" s="249"/>
      <c r="F8" s="249"/>
      <c r="G8" s="249"/>
      <c r="H8" s="249"/>
      <c r="I8" s="249"/>
      <c r="J8" s="249"/>
      <c r="K8" s="249"/>
      <c r="L8" s="249"/>
      <c r="M8" s="249"/>
      <c r="N8" s="249"/>
      <c r="O8" s="249"/>
      <c r="P8" s="251" t="s">
        <v>54</v>
      </c>
      <c r="Q8" s="251" t="s">
        <v>58</v>
      </c>
      <c r="R8" s="249"/>
      <c r="S8" s="249"/>
      <c r="T8" s="249"/>
      <c r="U8" s="249"/>
      <c r="V8" s="249"/>
      <c r="W8" s="249"/>
      <c r="X8" s="249"/>
      <c r="Y8" s="249"/>
      <c r="Z8" s="249"/>
      <c r="AA8" s="249"/>
      <c r="AB8" s="249"/>
      <c r="AC8" s="249"/>
      <c r="AD8" s="249"/>
      <c r="AE8" s="249"/>
      <c r="AF8" s="249"/>
    </row>
    <row r="9" spans="1:32" x14ac:dyDescent="0.2">
      <c r="A9" s="249"/>
      <c r="B9" s="249"/>
      <c r="C9" s="249"/>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row>
    <row r="10" spans="1:32" x14ac:dyDescent="0.2">
      <c r="A10" s="249"/>
      <c r="B10" s="249"/>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row>
    <row r="11" spans="1:32" x14ac:dyDescent="0.2">
      <c r="A11" s="249"/>
      <c r="B11" s="249"/>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row>
    <row r="12" spans="1:32" x14ac:dyDescent="0.2">
      <c r="A12" s="249"/>
      <c r="B12" s="249"/>
      <c r="C12" s="249"/>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row>
    <row r="13" spans="1:32" x14ac:dyDescent="0.2">
      <c r="A13" s="249"/>
      <c r="B13" s="249"/>
      <c r="C13" s="249"/>
      <c r="D13" s="249"/>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row>
    <row r="14" spans="1:32" x14ac:dyDescent="0.2">
      <c r="A14" s="249"/>
      <c r="B14" s="249"/>
      <c r="C14" s="249"/>
      <c r="D14" s="249"/>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row>
    <row r="15" spans="1:32" x14ac:dyDescent="0.2">
      <c r="A15" s="249"/>
      <c r="B15" s="249"/>
      <c r="C15" s="249"/>
      <c r="D15" s="249"/>
      <c r="E15" s="249"/>
      <c r="F15" s="249"/>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row>
    <row r="16" spans="1:32" x14ac:dyDescent="0.2">
      <c r="A16" s="249"/>
      <c r="B16" s="249"/>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row>
    <row r="17" spans="1:32" x14ac:dyDescent="0.2">
      <c r="A17" s="249"/>
      <c r="B17" s="249"/>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row>
    <row r="18" spans="1:32" x14ac:dyDescent="0.2">
      <c r="A18" s="249"/>
      <c r="B18" s="249"/>
      <c r="C18" s="249"/>
      <c r="D18" s="249"/>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row>
    <row r="19" spans="1:32" x14ac:dyDescent="0.2">
      <c r="A19" s="249"/>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row>
    <row r="20" spans="1:32" x14ac:dyDescent="0.2">
      <c r="A20" s="249"/>
      <c r="B20" s="249"/>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row>
    <row r="21" spans="1:32" x14ac:dyDescent="0.2">
      <c r="A21" s="249"/>
      <c r="B21" s="249"/>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49"/>
    </row>
    <row r="22" spans="1:32" x14ac:dyDescent="0.2">
      <c r="A22" s="249"/>
      <c r="B22" s="249"/>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row>
    <row r="23" spans="1:32" x14ac:dyDescent="0.2">
      <c r="A23" s="249"/>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row>
    <row r="24" spans="1:32" x14ac:dyDescent="0.2">
      <c r="A24" s="249"/>
      <c r="B24" s="249"/>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row>
    <row r="25" spans="1:32" x14ac:dyDescent="0.2">
      <c r="A25" s="249"/>
      <c r="B25" s="249"/>
      <c r="C25" s="249"/>
      <c r="D25" s="249"/>
      <c r="E25" s="249"/>
      <c r="F25" s="249"/>
      <c r="G25" s="249"/>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row>
    <row r="26" spans="1:32" x14ac:dyDescent="0.2">
      <c r="A26" s="249"/>
      <c r="B26" s="249"/>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row>
    <row r="27" spans="1:32" x14ac:dyDescent="0.2">
      <c r="A27" s="249"/>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row>
    <row r="28" spans="1:32" x14ac:dyDescent="0.2">
      <c r="A28" s="249"/>
      <c r="B28" s="249"/>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row>
    <row r="29" spans="1:32" x14ac:dyDescent="0.2">
      <c r="A29" s="249"/>
      <c r="B29" s="249"/>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row>
    <row r="30" spans="1:32" x14ac:dyDescent="0.2">
      <c r="A30" s="249"/>
      <c r="B30" s="249"/>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row>
    <row r="31" spans="1:32" x14ac:dyDescent="0.2">
      <c r="A31" s="249"/>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row>
    <row r="32" spans="1:32" x14ac:dyDescent="0.2">
      <c r="A32" s="249"/>
      <c r="B32" s="24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row>
    <row r="33" spans="1:32" x14ac:dyDescent="0.2">
      <c r="A33" s="249"/>
      <c r="B33" s="249"/>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row>
    <row r="34" spans="1:32" x14ac:dyDescent="0.2">
      <c r="A34" s="249"/>
      <c r="B34" s="249"/>
      <c r="C34" s="249"/>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row>
    <row r="35" spans="1:32" x14ac:dyDescent="0.2">
      <c r="A35" s="249"/>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row>
    <row r="36" spans="1:32" x14ac:dyDescent="0.2">
      <c r="A36" s="249"/>
      <c r="B36" s="249"/>
      <c r="C36" s="249"/>
      <c r="D36" s="249"/>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row>
    <row r="37" spans="1:32" x14ac:dyDescent="0.2">
      <c r="A37" s="249"/>
      <c r="B37" s="249"/>
      <c r="C37" s="249"/>
      <c r="D37" s="249"/>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row>
    <row r="38" spans="1:32" x14ac:dyDescent="0.2">
      <c r="A38" s="249"/>
      <c r="B38" s="249"/>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row>
    <row r="39" spans="1:32" x14ac:dyDescent="0.2">
      <c r="A39" s="249"/>
      <c r="B39" s="249"/>
      <c r="C39" s="249"/>
      <c r="D39" s="249"/>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row>
    <row r="40" spans="1:32" x14ac:dyDescent="0.2">
      <c r="A40" s="249"/>
      <c r="B40" s="249"/>
      <c r="C40" s="249"/>
      <c r="D40" s="249"/>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row>
    <row r="41" spans="1:32" x14ac:dyDescent="0.2">
      <c r="A41" s="249"/>
      <c r="B41" s="249"/>
      <c r="C41" s="249"/>
      <c r="D41" s="249"/>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row>
    <row r="42" spans="1:32" x14ac:dyDescent="0.2">
      <c r="A42" s="249"/>
      <c r="B42" s="249"/>
      <c r="C42" s="249"/>
      <c r="D42" s="249"/>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row>
    <row r="43" spans="1:32" x14ac:dyDescent="0.2">
      <c r="A43" s="249"/>
      <c r="B43" s="249"/>
      <c r="C43" s="249"/>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row>
    <row r="44" spans="1:32" x14ac:dyDescent="0.2">
      <c r="A44" s="249"/>
      <c r="B44" s="249"/>
      <c r="C44" s="249"/>
      <c r="D44" s="249"/>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row>
    <row r="45" spans="1:32" x14ac:dyDescent="0.2">
      <c r="A45" s="249"/>
      <c r="B45" s="249"/>
      <c r="C45" s="249"/>
      <c r="D45" s="249"/>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row>
    <row r="46" spans="1:32" x14ac:dyDescent="0.2">
      <c r="A46" s="249"/>
      <c r="B46" s="249"/>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row>
    <row r="47" spans="1:32" x14ac:dyDescent="0.2">
      <c r="A47" s="249"/>
      <c r="B47" s="249"/>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row>
    <row r="48" spans="1:32" x14ac:dyDescent="0.2">
      <c r="A48" s="249"/>
      <c r="B48" s="249"/>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row>
    <row r="49" spans="1:32" x14ac:dyDescent="0.2">
      <c r="A49" s="249"/>
      <c r="B49" s="249"/>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row>
    <row r="50" spans="1:32" x14ac:dyDescent="0.2">
      <c r="A50" s="249"/>
      <c r="B50" s="249"/>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row>
  </sheetData>
  <sheetProtection algorithmName="SHA-512" hashValue="gO2oljRJVaWoXW6RolrmkRkiyQslTdj87AI+Wh1MSJ3VFHMCkz7Jo3IFfu9VH14MfoCXbNNIYgkZ/vdk5NaNdA==" saltValue="15CTUnD7j7Et0YtuTtk0PA==" spinCount="100000" sheet="1" objects="1" scenarios="1"/>
  <phoneticPr fontId="2"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0B1A54E3D01234EA0864B6A2CC03891" ma:contentTypeVersion="17" ma:contentTypeDescription="Ein neues Dokument erstellen." ma:contentTypeScope="" ma:versionID="7bd22a66190aba876d07fcd5b8ab6fd5">
  <xsd:schema xmlns:xsd="http://www.w3.org/2001/XMLSchema" xmlns:xs="http://www.w3.org/2001/XMLSchema" xmlns:p="http://schemas.microsoft.com/office/2006/metadata/properties" xmlns:ns1="http://schemas.microsoft.com/sharepoint/v3" xmlns:ns2="71a2a013-ea3c-4d83-8bd1-3333e0a5b9de" xmlns:ns3="2144467b-db4c-408e-b62d-a7c77fa5134f" targetNamespace="http://schemas.microsoft.com/office/2006/metadata/properties" ma:root="true" ma:fieldsID="6a1bed1f8cae6fa32d5b76e9f433f4e9" ns1:_="" ns2:_="" ns3:_="">
    <xsd:import namespace="http://schemas.microsoft.com/sharepoint/v3"/>
    <xsd:import namespace="71a2a013-ea3c-4d83-8bd1-3333e0a5b9de"/>
    <xsd:import namespace="2144467b-db4c-408e-b62d-a7c77fa5134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Location"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Eigenschaften der einheitlichen Compliancerichtlinie" ma:hidden="true" ma:internalName="_ip_UnifiedCompliancePolicyProperties">
      <xsd:simpleType>
        <xsd:restriction base="dms:Note"/>
      </xsd:simpleType>
    </xsd:element>
    <xsd:element name="_ip_UnifiedCompliancePolicyUIAction" ma:index="18"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2a013-ea3c-4d83-8bd1-3333e0a5b9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2da18aad-3179-4ae2-b712-780df034f2af"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44467b-db4c-408e-b62d-a7c77fa5134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dd72d7c-4a07-4b82-b945-96b905cd9e9f}" ma:internalName="TaxCatchAll" ma:showField="CatchAllData" ma:web="2144467b-db4c-408e-b62d-a7c77fa513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Letter" ma:contentTypeID="0x0101006D04DA06882E094BB3C1E440AB6E548700C833938D674D5A439756E8613C3B41E4" ma:contentTypeVersion="33" ma:contentTypeDescription="" ma:contentTypeScope="" ma:versionID="2177d2c92b726982d3d7c22f72654a1f">
  <xsd:schema xmlns:xsd="http://www.w3.org/2001/XMLSchema" xmlns:xs="http://www.w3.org/2001/XMLSchema" xmlns:p="http://schemas.microsoft.com/office/2006/metadata/properties" xmlns:ns2="989659ac-3070-4313-a906-c14dbf8e1571" xmlns:ns3="901e81c7-cd95-4a08-82cc-b3c14daa41ad" targetNamespace="http://schemas.microsoft.com/office/2006/metadata/properties" ma:root="true" ma:fieldsID="eddeb3e43cafb331c0e4df1d504303d9" ns2:_="" ns3:_="">
    <xsd:import namespace="989659ac-3070-4313-a906-c14dbf8e1571"/>
    <xsd:import namespace="901e81c7-cd95-4a08-82cc-b3c14daa41ad"/>
    <xsd:element name="properties">
      <xsd:complexType>
        <xsd:sequence>
          <xsd:element name="documentManagement">
            <xsd:complexType>
              <xsd:all>
                <xsd:element ref="ns3:_dlc_DocId" minOccurs="0"/>
                <xsd:element ref="ns3:_dlc_DocIdUrl" minOccurs="0"/>
                <xsd:element ref="ns3:_dlc_DocIdPersistId" minOccurs="0"/>
                <xsd:element ref="ns3:k4579498eae847fd89f2a18a41d7d1fd" minOccurs="0"/>
                <xsd:element ref="ns3:m970cdda143449cfa23a0b7747ed896b" minOccurs="0"/>
                <xsd:element ref="ns3:TaxCatchAll" minOccurs="0"/>
                <xsd:element ref="ns3:TaxCatchAllLabel" minOccurs="0"/>
                <xsd:element ref="ns2:Comments"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MediaServiceObjectDetectorVersions" minOccurs="0"/>
                <xsd:element ref="ns2:MediaServiceSearchPropertie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659ac-3070-4313-a906-c14dbf8e1571" elementFormDefault="qualified">
    <xsd:import namespace="http://schemas.microsoft.com/office/2006/documentManagement/types"/>
    <xsd:import namespace="http://schemas.microsoft.com/office/infopath/2007/PartnerControls"/>
    <xsd:element name="Comments" ma:index="17" nillable="true" ma:displayName="Comments" ma:indexed="true" ma:internalName="Comments" ma:readOnly="false">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lcf76f155ced4ddcb4097134ff3c332f" ma:index="34" nillable="true" ma:taxonomy="true" ma:internalName="lcf76f155ced4ddcb4097134ff3c332f" ma:taxonomyFieldName="MediaServiceImageTags" ma:displayName="Bildmarkierungen" ma:readOnly="false" ma:fieldId="{5cf76f15-5ced-4ddc-b409-7134ff3c332f}" ma:taxonomyMulti="true" ma:sspId="3de204c0-5f5b-4590-a04e-c3c641a9c9a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01e81c7-cd95-4a08-82cc-b3c14daa41ad"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k4579498eae847fd89f2a18a41d7d1fd" ma:index="11" nillable="true" ma:taxonomy="true" ma:internalName="k4579498eae847fd89f2a18a41d7d1fd" ma:taxonomyFieldName="RSSZCQ_x002d_QMS_x0020_Category" ma:displayName="RSSZCQ-QMS Category" ma:indexed="true" ma:readOnly="false" ma:fieldId="{44579498-eae8-47fd-89f2-a18a41d7d1fd}" ma:sspId="3de204c0-5f5b-4590-a04e-c3c641a9c9a5" ma:termSetId="7f8b572c-268d-4cc8-b59f-c61e1c33ac79" ma:anchorId="00000000-0000-0000-0000-000000000000" ma:open="false" ma:isKeyword="false">
      <xsd:complexType>
        <xsd:sequence>
          <xsd:element ref="pc:Terms" minOccurs="0" maxOccurs="1"/>
        </xsd:sequence>
      </xsd:complexType>
    </xsd:element>
    <xsd:element name="m970cdda143449cfa23a0b7747ed896b" ma:index="12" nillable="true" ma:taxonomy="true" ma:internalName="m970cdda143449cfa23a0b7747ed896b" ma:taxonomyFieldName="RS_x0020_Location" ma:displayName="RS Location" ma:readOnly="false" ma:fieldId="{6970cdda-1434-49cf-a23a-0b7747ed896b}" ma:sspId="3de204c0-5f5b-4590-a04e-c3c641a9c9a5" ma:termSetId="b49f64b3-4722-4336-9a5c-56c326b344d4" ma:anchorId="00000000-0000-0000-0000-000000000000" ma:open="true" ma:isKeyword="false">
      <xsd:complexType>
        <xsd:sequence>
          <xsd:element ref="pc:Terms" minOccurs="0" maxOccurs="1"/>
        </xsd:sequence>
      </xsd:complexType>
    </xsd:element>
    <xsd:element name="TaxCatchAll" ma:index="13" nillable="true" ma:displayName="Taxonomy Catch All Column" ma:hidden="true" ma:list="{5a80622c-7844-42fd-b76d-7259d2d54600}" ma:internalName="TaxCatchAll" ma:readOnly="false" ma:showField="CatchAllData" ma:web="901e81c7-cd95-4a08-82cc-b3c14daa41ad">
      <xsd:complexType>
        <xsd:complexContent>
          <xsd:extension base="dms:MultiChoiceLookup">
            <xsd:sequence>
              <xsd:element name="Value" type="dms:Lookup" maxOccurs="unbounded" minOccurs="0" nillable="true"/>
            </xsd:sequence>
          </xsd:extension>
        </xsd:complexContent>
      </xsd:complexType>
    </xsd:element>
    <xsd:element name="TaxCatchAllLabel" ma:index="14" nillable="true" ma:displayName="Taxonomy Catch All Column1" ma:hidden="true" ma:list="{5a80622c-7844-42fd-b76d-7259d2d54600}" ma:internalName="TaxCatchAllLabel" ma:readOnly="true" ma:showField="CatchAllDataLabel" ma:web="901e81c7-cd95-4a08-82cc-b3c14daa41a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2144467b-db4c-408e-b62d-a7c77fa5134f" xsi:nil="true"/>
    <lcf76f155ced4ddcb4097134ff3c332f xmlns="71a2a013-ea3c-4d83-8bd1-3333e0a5b9d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46B5744-BD4C-4B84-8182-B58C50A265C6}">
  <ds:schemaRefs>
    <ds:schemaRef ds:uri="http://schemas.microsoft.com/sharepoint/v3/contenttype/forms"/>
  </ds:schemaRefs>
</ds:datastoreItem>
</file>

<file path=customXml/itemProps2.xml><?xml version="1.0" encoding="utf-8"?>
<ds:datastoreItem xmlns:ds="http://schemas.openxmlformats.org/officeDocument/2006/customXml" ds:itemID="{00B7A022-A626-4138-B51F-4DB8657A6E00}"/>
</file>

<file path=customXml/itemProps3.xml><?xml version="1.0" encoding="utf-8"?>
<ds:datastoreItem xmlns:ds="http://schemas.openxmlformats.org/officeDocument/2006/customXml" ds:itemID="{F96292D9-1813-4278-A0FF-DBBBE246D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659ac-3070-4313-a906-c14dbf8e1571"/>
    <ds:schemaRef ds:uri="901e81c7-cd95-4a08-82cc-b3c14daa41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8328746-6A6B-4BF7-A9D3-E7D9B80D539B}">
  <ds:schemaRefs>
    <ds:schemaRef ds:uri="http://schemas.microsoft.com/office/2006/metadata/properties"/>
    <ds:schemaRef ds:uri="http://schemas.microsoft.com/office/infopath/2007/PartnerControls"/>
    <ds:schemaRef ds:uri="901e81c7-cd95-4a08-82cc-b3c14daa41ad"/>
    <ds:schemaRef ds:uri="989659ac-3070-4313-a906-c14dbf8e1571"/>
  </ds:schemaRefs>
</ds:datastoreItem>
</file>

<file path=docMetadata/LabelInfo.xml><?xml version="1.0" encoding="utf-8"?>
<clbl:labelList xmlns:clbl="http://schemas.microsoft.com/office/2020/mipLabelMetadata">
  <clbl:label id="{88954f85-bbb0-4033-b7a8-f3e56d671078}" enabled="1" method="Privileged" siteId="{28042244-bb51-4cd6-8034-7776fa3703e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SIS_EN</vt:lpstr>
      <vt:lpstr>Sprachen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 Information Sheet_LITHO_EN</dc:title>
  <dc:subject/>
  <dc:creator>Petrovic Damir RUAG</dc:creator>
  <cp:keywords/>
  <dc:description/>
  <cp:lastModifiedBy>Wendel, Uwe-Kai</cp:lastModifiedBy>
  <cp:revision/>
  <cp:lastPrinted>2025-11-19T10:43:20Z</cp:lastPrinted>
  <dcterms:created xsi:type="dcterms:W3CDTF">2013-01-25T08:45:47Z</dcterms:created>
  <dcterms:modified xsi:type="dcterms:W3CDTF">2025-11-19T15:31:42Z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9d809bf8-11d2-4bcd-8675-940fb139d112</vt:lpwstr>
  </property>
  <property fmtid="{D5CDD505-2E9C-101B-9397-08002B2CF9AE}" pid="3" name="ContentTypeId">
    <vt:lpwstr>0x01010090B1A54E3D01234EA0864B6A2CC03891</vt:lpwstr>
  </property>
  <property fmtid="{D5CDD505-2E9C-101B-9397-08002B2CF9AE}" pid="4" name="Document_x0020_Type">
    <vt:lpwstr/>
  </property>
  <property fmtid="{D5CDD505-2E9C-101B-9397-08002B2CF9AE}" pid="5" name="Doc_x0020_Topic">
    <vt:lpwstr/>
  </property>
  <property fmtid="{D5CDD505-2E9C-101B-9397-08002B2CF9AE}" pid="6" name="RSSZQS_SP_Organisation">
    <vt:lpwstr/>
  </property>
  <property fmtid="{D5CDD505-2E9C-101B-9397-08002B2CF9AE}" pid="7" name="Doc Topic">
    <vt:lpwstr/>
  </property>
  <property fmtid="{D5CDD505-2E9C-101B-9397-08002B2CF9AE}" pid="8" name="Document Type">
    <vt:lpwstr/>
  </property>
  <property fmtid="{D5CDD505-2E9C-101B-9397-08002B2CF9AE}" pid="9" name="RS Location">
    <vt:lpwstr/>
  </property>
  <property fmtid="{D5CDD505-2E9C-101B-9397-08002B2CF9AE}" pid="10" name="RSSZCQ Doc Type">
    <vt:lpwstr/>
  </property>
  <property fmtid="{D5CDD505-2E9C-101B-9397-08002B2CF9AE}" pid="11" name="RSSZCQ-QMS Category">
    <vt:lpwstr>1;#Formulare und Templates|b534832c-500d-4cd2-8dfb-4e307b1939a4</vt:lpwstr>
  </property>
  <property fmtid="{D5CDD505-2E9C-101B-9397-08002B2CF9AE}" pid="12" name="hcd6f67a53af44c58ff038b59988bce1">
    <vt:lpwstr/>
  </property>
  <property fmtid="{D5CDD505-2E9C-101B-9397-08002B2CF9AE}" pid="13" name="URL">
    <vt:lpwstr/>
  </property>
  <property fmtid="{D5CDD505-2E9C-101B-9397-08002B2CF9AE}" pid="14" name="Order">
    <vt:r8>552300</vt:r8>
  </property>
  <property fmtid="{D5CDD505-2E9C-101B-9397-08002B2CF9AE}" pid="15" name="_ExtendedDescription">
    <vt:lpwstr/>
  </property>
  <property fmtid="{D5CDD505-2E9C-101B-9397-08002B2CF9AE}" pid="16" name="RS Document Type">
    <vt:lpwstr/>
  </property>
  <property fmtid="{D5CDD505-2E9C-101B-9397-08002B2CF9AE}" pid="17" name="RS CostCenter">
    <vt:lpwstr/>
  </property>
  <property fmtid="{D5CDD505-2E9C-101B-9397-08002B2CF9AE}" pid="18" name="RSSM Categories">
    <vt:lpwstr/>
  </property>
  <property fmtid="{D5CDD505-2E9C-101B-9397-08002B2CF9AE}" pid="19" name="RS Department">
    <vt:lpwstr/>
  </property>
  <property fmtid="{D5CDD505-2E9C-101B-9397-08002B2CF9AE}" pid="20" name="o417b0d182bf454089176cb4faa0b4f9">
    <vt:lpwstr/>
  </property>
  <property fmtid="{D5CDD505-2E9C-101B-9397-08002B2CF9AE}" pid="21" name="MediaServiceImageTags">
    <vt:lpwstr/>
  </property>
  <property fmtid="{D5CDD505-2E9C-101B-9397-08002B2CF9AE}" pid="22" name="d234bd5e26414edc8f3199365dff6c39">
    <vt:lpwstr/>
  </property>
  <property fmtid="{D5CDD505-2E9C-101B-9397-08002B2CF9AE}" pid="23" name="m993855f9cc048059732140a660763ba">
    <vt:lpwstr/>
  </property>
  <property fmtid="{D5CDD505-2E9C-101B-9397-08002B2CF9AE}" pid="24" name="fd42734c5cd54a9191e0cd4f04ee4e0f">
    <vt:lpwstr/>
  </property>
  <property fmtid="{D5CDD505-2E9C-101B-9397-08002B2CF9AE}" pid="25" name="m970cdda143449cfa23a0b7747ed896b">
    <vt:lpwstr/>
  </property>
</Properties>
</file>